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w-takata\Desktop\申込書改訂\"/>
    </mc:Choice>
  </mc:AlternateContent>
  <workbookProtection workbookPassword="C082" lockStructure="1"/>
  <bookViews>
    <workbookView xWindow="11400" yWindow="648" windowWidth="11436" windowHeight="11472" tabRatio="792"/>
  </bookViews>
  <sheets>
    <sheet name="お申込みにあたって" sheetId="15" r:id="rId1"/>
    <sheet name="ご契約情報・お申込み情報" sheetId="2" r:id="rId2"/>
    <sheet name="スタンダード" sheetId="16" r:id="rId3"/>
    <sheet name="パフォーマンス" sheetId="18" r:id="rId4"/>
    <sheet name="エンタープライズ" sheetId="19" r:id="rId5"/>
    <sheet name="専用グローバルネットワーク・ファイアウォール・ロードバランサー" sheetId="6" r:id="rId6"/>
    <sheet name="config" sheetId="17" state="hidden" r:id="rId7"/>
  </sheets>
  <definedNames>
    <definedName name="list_1_1">config!$E$7:$E$16</definedName>
    <definedName name="list_1_2">config!$F$7:$F$16</definedName>
    <definedName name="list_10_1">config!$E$82:$E$91</definedName>
    <definedName name="list_10_2">config!$F$82:$F$91</definedName>
    <definedName name="list_11_1">config!$E$97:$E$106</definedName>
    <definedName name="list_11_2">config!$F$97:$F$106</definedName>
    <definedName name="list_12_1">config!$E$112:$E$121</definedName>
    <definedName name="list_12_2">config!$F$112:$F$121</definedName>
    <definedName name="list_13_1">config!$E$191:$E$200</definedName>
    <definedName name="list_13_2">config!$F$191:$F$200</definedName>
    <definedName name="list_14_1">config!$E$206:$E$215</definedName>
    <definedName name="list_14_2">config!$F$206:$F$215</definedName>
    <definedName name="list_15_1">config!$E$221:$E$230</definedName>
    <definedName name="list_15_2">config!$F$221:$F$230</definedName>
    <definedName name="list_16_1">config!$E$236:$E$245</definedName>
    <definedName name="list_16_2">config!$F$236:$F$245</definedName>
    <definedName name="list_17_1">config!$E$251:$E$260</definedName>
    <definedName name="list_17_2">config!$F$251:$F$260</definedName>
    <definedName name="list_18_1">config!$E$206:$E$215</definedName>
    <definedName name="list_18_2">config!$F$206:$F$215</definedName>
    <definedName name="list_2_1">config!$E$22:$E$31</definedName>
    <definedName name="list_2_2">config!$F$22:$F$31</definedName>
    <definedName name="list_21_1">config!$E$266:$E$275</definedName>
    <definedName name="list_21_2">config!$F$266:$F$275</definedName>
    <definedName name="list_22_1">config!$E$283:$E$292</definedName>
    <definedName name="list_22_2">config!$F$283:$F$292</definedName>
    <definedName name="list_23_1">config!$E$328:$E$334</definedName>
    <definedName name="list_23_2">config!$F$328:$F$337</definedName>
    <definedName name="list_25_1">config!$E$343:$E$349</definedName>
    <definedName name="list_25_2">config!$F$343:$F$362</definedName>
    <definedName name="list_27_1">config!$E$383:$E$392</definedName>
    <definedName name="list_27_2">config!$F$383:$F$392</definedName>
    <definedName name="list_28_1">config!$E$413:$E$422</definedName>
    <definedName name="list_28_2">config!$F$413:$F$422</definedName>
    <definedName name="list_29_1">config!$E$458:$E$467</definedName>
    <definedName name="list_29_2">config!$F$458:$F$467</definedName>
    <definedName name="list_3_1">config!$E$37:$E$46</definedName>
    <definedName name="list_3_2">config!$F$37:$F$46</definedName>
    <definedName name="list_30_1">config!$E$313:$E$315</definedName>
    <definedName name="list_30_2">config!$F$313:$F$322</definedName>
    <definedName name="list_31_1">config!$E$298:$E$307</definedName>
    <definedName name="list_31_2">config!$F$298:$F$307</definedName>
    <definedName name="list_32_1">config!$E$428:$E$437</definedName>
    <definedName name="list_32_2">config!$F$428:$F$437</definedName>
    <definedName name="list_33_1">config!$E$443:$E$452</definedName>
    <definedName name="list_33_2">config!$F$443:$F$452</definedName>
    <definedName name="list_34_1">config!$E$368:$E$377</definedName>
    <definedName name="list_34_2">config!$F$368:$F$377</definedName>
    <definedName name="list_35_1">config!$E$398:$E$407</definedName>
    <definedName name="list_35_2">config!$F$398:$F$407</definedName>
    <definedName name="list_36_1">config!#REF!</definedName>
    <definedName name="list_36_2">config!#REF!</definedName>
    <definedName name="list_4_1">config!$E$52:$E$61</definedName>
    <definedName name="list_4_2">config!$F$52:$F$61</definedName>
    <definedName name="list_5_1">config!$E$67:$E$76</definedName>
    <definedName name="list_5_2">config!$F$67:$F$76</definedName>
    <definedName name="list_6_1">config!$E$129:$E$138</definedName>
    <definedName name="list_6_2">config!$F$129:$F$138</definedName>
    <definedName name="list_7_1">config!$E$144:$E$153</definedName>
    <definedName name="list_7_2">config!$F$144:$F$153</definedName>
    <definedName name="list_8_1">config!$E$159:$E$168</definedName>
    <definedName name="list_8_2">config!$F$159:$F$168</definedName>
    <definedName name="list_9_1">config!$E$174:$E$183</definedName>
    <definedName name="list_9_2">config!$F$174:$F$183</definedName>
    <definedName name="network">"Option Button 95,Option Button 96,Option Button 97,Option Button 98"</definedName>
    <definedName name="_xlnm.Print_Area" localSheetId="4">エンタープライズ!$A$1:$BF$234</definedName>
    <definedName name="_xlnm.Print_Area" localSheetId="0">お申込みにあたって!$A$1:$BF$79</definedName>
    <definedName name="_xlnm.Print_Area" localSheetId="1">ご契約情報・お申込み情報!$A$1:$BF$83</definedName>
    <definedName name="_xlnm.Print_Area" localSheetId="2">スタンダード!$A$1:$BF$198</definedName>
    <definedName name="_xlnm.Print_Area" localSheetId="3">パフォーマンス!$A$1:$BF$214</definedName>
    <definedName name="_xlnm.Print_Area" localSheetId="5">専用グローバルネットワーク・ファイアウォール・ロードバランサー!$A$1:$BF$117</definedName>
    <definedName name="select_1">config!$C$470</definedName>
    <definedName name="select_2">config!$C$471</definedName>
    <definedName name="select_3">config!$C$472</definedName>
    <definedName name="Z_3BBEB893_2EDC_4DF3_A9DD_D3B1665A2986_.wvu.PrintArea" localSheetId="4" hidden="1">エンタープライズ!$A$1:$BF$59</definedName>
    <definedName name="Z_3BBEB893_2EDC_4DF3_A9DD_D3B1665A2986_.wvu.PrintArea" localSheetId="0" hidden="1">お申込みにあたって!$A$1:$BF$80</definedName>
    <definedName name="Z_3BBEB893_2EDC_4DF3_A9DD_D3B1665A2986_.wvu.PrintArea" localSheetId="1" hidden="1">ご契約情報・お申込み情報!$A$1:$BF$83</definedName>
    <definedName name="Z_3BBEB893_2EDC_4DF3_A9DD_D3B1665A2986_.wvu.PrintArea" localSheetId="2" hidden="1">スタンダード!$A$1:$BF$53</definedName>
    <definedName name="Z_3BBEB893_2EDC_4DF3_A9DD_D3B1665A2986_.wvu.PrintArea" localSheetId="3" hidden="1">パフォーマンス!$A$1:$BF$59</definedName>
    <definedName name="Z_3BBEB893_2EDC_4DF3_A9DD_D3B1665A2986_.wvu.PrintArea" localSheetId="5" hidden="1">専用グローバルネットワーク・ファイアウォール・ロードバランサー!$A$1:$BF$117</definedName>
    <definedName name="Z_3BBEB893_2EDC_4DF3_A9DD_D3B1665A2986_.wvu.Rows" localSheetId="4" hidden="1">エンタープライズ!#REF!</definedName>
    <definedName name="Z_3BBEB893_2EDC_4DF3_A9DD_D3B1665A2986_.wvu.Rows" localSheetId="1" hidden="1">ご契約情報・お申込み情報!$87:$186</definedName>
    <definedName name="Z_3BBEB893_2EDC_4DF3_A9DD_D3B1665A2986_.wvu.Rows" localSheetId="2" hidden="1">スタンダード!#REF!</definedName>
    <definedName name="Z_3BBEB893_2EDC_4DF3_A9DD_D3B1665A2986_.wvu.Rows" localSheetId="3" hidden="1">パフォーマンス!#REF!</definedName>
    <definedName name="Z_70CDDAED_230E_4694_9872_134656684424_.wvu.PrintArea" localSheetId="4" hidden="1">エンタープライズ!$A$1:$BF$59</definedName>
    <definedName name="Z_70CDDAED_230E_4694_9872_134656684424_.wvu.PrintArea" localSheetId="0" hidden="1">お申込みにあたって!$A$1:$BF$80</definedName>
    <definedName name="Z_70CDDAED_230E_4694_9872_134656684424_.wvu.PrintArea" localSheetId="1" hidden="1">ご契約情報・お申込み情報!$A$1:$BF$83</definedName>
    <definedName name="Z_70CDDAED_230E_4694_9872_134656684424_.wvu.PrintArea" localSheetId="2" hidden="1">スタンダード!$A$1:$BF$53</definedName>
    <definedName name="Z_70CDDAED_230E_4694_9872_134656684424_.wvu.PrintArea" localSheetId="3" hidden="1">パフォーマンス!$A$1:$BF$59</definedName>
    <definedName name="Z_70CDDAED_230E_4694_9872_134656684424_.wvu.PrintArea" localSheetId="5" hidden="1">専用グローバルネットワーク・ファイアウォール・ロードバランサー!$A$1:$BF$117</definedName>
    <definedName name="Z_70CDDAED_230E_4694_9872_134656684424_.wvu.Rows" localSheetId="4" hidden="1">エンタープライズ!#REF!</definedName>
    <definedName name="Z_70CDDAED_230E_4694_9872_134656684424_.wvu.Rows" localSheetId="1" hidden="1">ご契約情報・お申込み情報!$87:$186</definedName>
    <definedName name="Z_70CDDAED_230E_4694_9872_134656684424_.wvu.Rows" localSheetId="2" hidden="1">スタンダード!#REF!</definedName>
    <definedName name="Z_70CDDAED_230E_4694_9872_134656684424_.wvu.Rows" localSheetId="3" hidden="1">パフォーマンス!#REF!</definedName>
  </definedNames>
  <calcPr calcId="152511"/>
  <customWorkbookViews>
    <customWorkbookView name="w-takata - 個人用ビュー" guid="{3BBEB893-2EDC-4DF3-A9DD-D3B1665A2986}" mergeInterval="0" personalView="1" maximized="1" windowWidth="1894" windowHeight="552" tabRatio="846" activeSheetId="1"/>
    <customWorkbookView name="k-abe - 個人用ビュー" guid="{70CDDAED-230E-4694-9872-134656684424}" mergeInterval="0" personalView="1" maximized="1" windowWidth="1916" windowHeight="917" tabRatio="846" activeSheetId="2"/>
  </customWorkbookViews>
</workbook>
</file>

<file path=xl/calcChain.xml><?xml version="1.0" encoding="utf-8"?>
<calcChain xmlns="http://schemas.openxmlformats.org/spreadsheetml/2006/main">
  <c r="T82" i="19" l="1"/>
  <c r="T119" i="19"/>
  <c r="T154" i="19"/>
  <c r="T191" i="19"/>
  <c r="T226" i="19"/>
  <c r="I74" i="19"/>
  <c r="I111" i="19"/>
  <c r="I146" i="19"/>
  <c r="I183" i="19"/>
  <c r="I218" i="19"/>
  <c r="C79" i="6" l="1"/>
  <c r="C68" i="6"/>
  <c r="C50" i="6"/>
  <c r="BB196" i="16" l="1"/>
  <c r="BB194" i="16"/>
  <c r="BB190" i="16"/>
  <c r="BB188" i="16"/>
  <c r="BB186" i="16"/>
  <c r="T184" i="16"/>
  <c r="BB184" i="16" s="1"/>
  <c r="BB182" i="16"/>
  <c r="BB180" i="16"/>
  <c r="T176" i="16"/>
  <c r="BB167" i="16"/>
  <c r="BB165" i="16"/>
  <c r="BB161" i="16"/>
  <c r="BB159" i="16"/>
  <c r="BB157" i="16"/>
  <c r="T155" i="16"/>
  <c r="BB155" i="16" s="1"/>
  <c r="BB153" i="16"/>
  <c r="BB151" i="16"/>
  <c r="T147" i="16"/>
  <c r="BB136" i="16"/>
  <c r="BB134" i="16"/>
  <c r="BB130" i="16"/>
  <c r="BB128" i="16"/>
  <c r="BB126" i="16"/>
  <c r="T124" i="16"/>
  <c r="BB124" i="16" s="1"/>
  <c r="BB122" i="16"/>
  <c r="BB120" i="16"/>
  <c r="T116" i="16"/>
  <c r="BB107" i="16"/>
  <c r="BB105" i="16"/>
  <c r="BB101" i="16"/>
  <c r="BB99" i="16"/>
  <c r="BB97" i="16"/>
  <c r="T95" i="16"/>
  <c r="BB95" i="16" s="1"/>
  <c r="BB93" i="16"/>
  <c r="BB91" i="16"/>
  <c r="T87" i="16"/>
  <c r="T197" i="19"/>
  <c r="BB197" i="19" s="1"/>
  <c r="BB195" i="19"/>
  <c r="BB191" i="19"/>
  <c r="BB189" i="19"/>
  <c r="BB187" i="19"/>
  <c r="BB185" i="19"/>
  <c r="BB183" i="19"/>
  <c r="BB181" i="19"/>
  <c r="BB179" i="19"/>
  <c r="T179" i="19"/>
  <c r="BB177" i="19"/>
  <c r="BB175" i="19"/>
  <c r="T171" i="19"/>
  <c r="T232" i="19"/>
  <c r="BB232" i="19" s="1"/>
  <c r="BB230" i="19"/>
  <c r="BB226" i="19"/>
  <c r="BB224" i="19"/>
  <c r="BB222" i="19"/>
  <c r="BB220" i="19"/>
  <c r="BB218" i="19"/>
  <c r="BB216" i="19"/>
  <c r="BB214" i="19"/>
  <c r="T214" i="19"/>
  <c r="BB212" i="19"/>
  <c r="BB210" i="19"/>
  <c r="T206" i="19"/>
  <c r="T160" i="19"/>
  <c r="BB160" i="19" s="1"/>
  <c r="BB158" i="19"/>
  <c r="BB154" i="19"/>
  <c r="BB152" i="19"/>
  <c r="BB150" i="19"/>
  <c r="BB148" i="19"/>
  <c r="BB146" i="19"/>
  <c r="BB144" i="19"/>
  <c r="BB142" i="19"/>
  <c r="T142" i="19"/>
  <c r="BB140" i="19"/>
  <c r="BB138" i="19"/>
  <c r="T134" i="19"/>
  <c r="T125" i="19"/>
  <c r="BB125" i="19" s="1"/>
  <c r="BB123" i="19"/>
  <c r="BB119" i="19"/>
  <c r="BB117" i="19"/>
  <c r="BB115" i="19"/>
  <c r="BB113" i="19"/>
  <c r="BB111" i="19"/>
  <c r="BB109" i="19"/>
  <c r="BB107" i="19"/>
  <c r="T107" i="19"/>
  <c r="BB105" i="19"/>
  <c r="BB103" i="19"/>
  <c r="T99" i="19"/>
  <c r="BB74" i="19"/>
  <c r="E392" i="17"/>
  <c r="F392" i="17" s="1"/>
  <c r="E391" i="17"/>
  <c r="F391" i="17" s="1"/>
  <c r="E390" i="17"/>
  <c r="F390" i="17" s="1"/>
  <c r="E389" i="17"/>
  <c r="F389" i="17" s="1"/>
  <c r="E388" i="17"/>
  <c r="F388" i="17" s="1"/>
  <c r="E387" i="17"/>
  <c r="F387" i="17" s="1"/>
  <c r="E386" i="17"/>
  <c r="F386" i="17" s="1"/>
  <c r="E385" i="17"/>
  <c r="F385" i="17" s="1"/>
  <c r="E384" i="17"/>
  <c r="F384" i="17" s="1"/>
  <c r="E383" i="17"/>
  <c r="F383" i="17" s="1"/>
  <c r="E407" i="17"/>
  <c r="F407" i="17" s="1"/>
  <c r="E406" i="17"/>
  <c r="F406" i="17" s="1"/>
  <c r="E405" i="17"/>
  <c r="F405" i="17" s="1"/>
  <c r="E404" i="17"/>
  <c r="F404" i="17" s="1"/>
  <c r="E403" i="17"/>
  <c r="F403" i="17" s="1"/>
  <c r="E402" i="17"/>
  <c r="F402" i="17" s="1"/>
  <c r="E401" i="17"/>
  <c r="F401" i="17" s="1"/>
  <c r="E400" i="17"/>
  <c r="F400" i="17" s="1"/>
  <c r="E399" i="17"/>
  <c r="F399" i="17" s="1"/>
  <c r="E398" i="17"/>
  <c r="F398" i="17" s="1"/>
  <c r="G386" i="17" l="1"/>
  <c r="G387" i="17"/>
  <c r="G388" i="17"/>
  <c r="G389" i="17"/>
  <c r="G390" i="17"/>
  <c r="G383" i="17"/>
  <c r="G391" i="17"/>
  <c r="G384" i="17"/>
  <c r="G392" i="17"/>
  <c r="G385" i="17"/>
  <c r="G401" i="17"/>
  <c r="G402" i="17"/>
  <c r="G403" i="17"/>
  <c r="G404" i="17"/>
  <c r="G405" i="17"/>
  <c r="G398" i="17"/>
  <c r="G400" i="17"/>
  <c r="G406" i="17"/>
  <c r="G399" i="17"/>
  <c r="G407" i="17"/>
  <c r="I383" i="17" l="1"/>
  <c r="I398" i="17"/>
  <c r="E443" i="17"/>
  <c r="F443" i="17" s="1"/>
  <c r="E444" i="17"/>
  <c r="F444" i="17" s="1"/>
  <c r="E445" i="17"/>
  <c r="F445" i="17" s="1"/>
  <c r="E446" i="17"/>
  <c r="F446" i="17"/>
  <c r="E447" i="17"/>
  <c r="F447" i="17"/>
  <c r="E448" i="17"/>
  <c r="F448" i="17" s="1"/>
  <c r="E449" i="17"/>
  <c r="F449" i="17" s="1"/>
  <c r="E450" i="17"/>
  <c r="E451" i="17"/>
  <c r="F451" i="17" s="1"/>
  <c r="E452" i="17"/>
  <c r="F452" i="17" s="1"/>
  <c r="BB82" i="19"/>
  <c r="T88" i="19"/>
  <c r="E437" i="17"/>
  <c r="F437" i="17" s="1"/>
  <c r="E436" i="17"/>
  <c r="F436" i="17" s="1"/>
  <c r="E435" i="17"/>
  <c r="F435" i="17" s="1"/>
  <c r="E434" i="17"/>
  <c r="F434" i="17" s="1"/>
  <c r="E433" i="17"/>
  <c r="F433" i="17" s="1"/>
  <c r="E432" i="17"/>
  <c r="F432" i="17" s="1"/>
  <c r="E431" i="17"/>
  <c r="F431" i="17" s="1"/>
  <c r="E430" i="17"/>
  <c r="E429" i="17"/>
  <c r="F429" i="17" s="1"/>
  <c r="E428" i="17"/>
  <c r="F428" i="17" s="1"/>
  <c r="G444" i="17" l="1"/>
  <c r="G452" i="17"/>
  <c r="G450" i="17"/>
  <c r="G446" i="17"/>
  <c r="F450" i="17"/>
  <c r="G443" i="17" s="1"/>
  <c r="G447" i="17"/>
  <c r="G449" i="17"/>
  <c r="G451" i="17"/>
  <c r="G448" i="17"/>
  <c r="G445" i="17"/>
  <c r="G435" i="17"/>
  <c r="F430" i="17"/>
  <c r="G429" i="17" s="1"/>
  <c r="G436" i="17"/>
  <c r="G437" i="17"/>
  <c r="G434" i="17"/>
  <c r="G433" i="17"/>
  <c r="G431" i="17"/>
  <c r="G432" i="17"/>
  <c r="BB66" i="19"/>
  <c r="BB88" i="19"/>
  <c r="T70" i="19"/>
  <c r="BB70" i="19" s="1"/>
  <c r="BB80" i="19"/>
  <c r="BB78" i="19"/>
  <c r="BB78" i="18"/>
  <c r="BB76" i="19"/>
  <c r="BB76" i="18"/>
  <c r="BB74" i="18"/>
  <c r="BB72" i="19"/>
  <c r="BB72" i="18"/>
  <c r="BB86" i="19"/>
  <c r="BB68" i="19"/>
  <c r="BB198" i="18"/>
  <c r="BB167" i="18"/>
  <c r="BB134" i="18"/>
  <c r="BB103" i="18"/>
  <c r="T70" i="18"/>
  <c r="T103" i="18"/>
  <c r="T64" i="16"/>
  <c r="BB66" i="18"/>
  <c r="G428" i="17" l="1"/>
  <c r="G430" i="17"/>
  <c r="I428" i="17" s="1"/>
  <c r="I443" i="17"/>
  <c r="BB212" i="18"/>
  <c r="BB210" i="18"/>
  <c r="BB206" i="18"/>
  <c r="BB204" i="18"/>
  <c r="BB202" i="18"/>
  <c r="BB200" i="18"/>
  <c r="T198" i="18"/>
  <c r="BB196" i="18"/>
  <c r="BB194" i="18"/>
  <c r="T190" i="18"/>
  <c r="BB181" i="18"/>
  <c r="BB179" i="18"/>
  <c r="BB175" i="18"/>
  <c r="BB173" i="18"/>
  <c r="BB171" i="18"/>
  <c r="BB169" i="18"/>
  <c r="T167" i="18"/>
  <c r="BB165" i="18"/>
  <c r="BB163" i="18"/>
  <c r="T159" i="18"/>
  <c r="BB148" i="18"/>
  <c r="BB146" i="18"/>
  <c r="BB142" i="18"/>
  <c r="BB140" i="18"/>
  <c r="BB138" i="18"/>
  <c r="BB136" i="18"/>
  <c r="T134" i="18"/>
  <c r="BB132" i="18"/>
  <c r="BB130" i="18"/>
  <c r="T126" i="18"/>
  <c r="BB117" i="18"/>
  <c r="BB115" i="18"/>
  <c r="BB111" i="18"/>
  <c r="BB109" i="18"/>
  <c r="BB107" i="18"/>
  <c r="BB105" i="18"/>
  <c r="BB101" i="18"/>
  <c r="BB99" i="18"/>
  <c r="T95" i="18"/>
  <c r="BB68" i="16"/>
  <c r="BB66" i="16"/>
  <c r="BB84" i="18" l="1"/>
  <c r="BB82" i="18"/>
  <c r="BB68" i="18"/>
  <c r="BB76" i="16"/>
  <c r="BB74" i="16"/>
  <c r="BB70" i="16"/>
  <c r="BB62" i="16"/>
  <c r="BB64" i="16"/>
  <c r="BB70" i="18"/>
  <c r="BB60" i="16"/>
  <c r="AM44" i="6" l="1"/>
  <c r="E307" i="17" l="1"/>
  <c r="F307" i="17" s="1"/>
  <c r="E306" i="17"/>
  <c r="F306" i="17" s="1"/>
  <c r="E305" i="17"/>
  <c r="F305" i="17" s="1"/>
  <c r="E304" i="17"/>
  <c r="F304" i="17" s="1"/>
  <c r="E303" i="17"/>
  <c r="F303" i="17" s="1"/>
  <c r="E302" i="17"/>
  <c r="F302" i="17" s="1"/>
  <c r="E301" i="17"/>
  <c r="F301" i="17" s="1"/>
  <c r="E300" i="17"/>
  <c r="F300" i="17" s="1"/>
  <c r="E299" i="17"/>
  <c r="F299" i="17" s="1"/>
  <c r="E298" i="17"/>
  <c r="F298" i="17" s="1"/>
  <c r="E362" i="17"/>
  <c r="F362" i="17" s="1"/>
  <c r="E361" i="17"/>
  <c r="F361" i="17" s="1"/>
  <c r="E360" i="17"/>
  <c r="F360" i="17" s="1"/>
  <c r="E359" i="17"/>
  <c r="F359" i="17" s="1"/>
  <c r="E358" i="17"/>
  <c r="F358" i="17" s="1"/>
  <c r="E357" i="17"/>
  <c r="F357" i="17" s="1"/>
  <c r="E356" i="17"/>
  <c r="F356" i="17" s="1"/>
  <c r="E355" i="17"/>
  <c r="F355" i="17" s="1"/>
  <c r="E354" i="17"/>
  <c r="F354" i="17" s="1"/>
  <c r="E353" i="17"/>
  <c r="F353" i="17" s="1"/>
  <c r="E322" i="17"/>
  <c r="F322" i="17" s="1"/>
  <c r="E321" i="17"/>
  <c r="F321" i="17" s="1"/>
  <c r="E320" i="17"/>
  <c r="F320" i="17" s="1"/>
  <c r="E319" i="17"/>
  <c r="F319" i="17" s="1"/>
  <c r="E318" i="17"/>
  <c r="F318" i="17" s="1"/>
  <c r="E317" i="17"/>
  <c r="F317" i="17" s="1"/>
  <c r="E316" i="17"/>
  <c r="F316" i="17" s="1"/>
  <c r="E315" i="17"/>
  <c r="F315" i="17" s="1"/>
  <c r="E314" i="17"/>
  <c r="F314" i="17" s="1"/>
  <c r="E313" i="17"/>
  <c r="F313" i="17" s="1"/>
  <c r="E467" i="17"/>
  <c r="F467" i="17" s="1"/>
  <c r="E466" i="17"/>
  <c r="F466" i="17" s="1"/>
  <c r="E465" i="17"/>
  <c r="F465" i="17" s="1"/>
  <c r="E464" i="17"/>
  <c r="F464" i="17" s="1"/>
  <c r="E463" i="17"/>
  <c r="F463" i="17" s="1"/>
  <c r="E462" i="17"/>
  <c r="F462" i="17" s="1"/>
  <c r="E461" i="17"/>
  <c r="F461" i="17" s="1"/>
  <c r="E460" i="17"/>
  <c r="F460" i="17" s="1"/>
  <c r="E459" i="17"/>
  <c r="F459" i="17" s="1"/>
  <c r="E458" i="17"/>
  <c r="F458" i="17" s="1"/>
  <c r="E422" i="17"/>
  <c r="F422" i="17" s="1"/>
  <c r="E421" i="17"/>
  <c r="F421" i="17" s="1"/>
  <c r="E420" i="17"/>
  <c r="F420" i="17" s="1"/>
  <c r="E419" i="17"/>
  <c r="F419" i="17" s="1"/>
  <c r="E418" i="17"/>
  <c r="F418" i="17" s="1"/>
  <c r="E417" i="17"/>
  <c r="F417" i="17" s="1"/>
  <c r="E416" i="17"/>
  <c r="F416" i="17" s="1"/>
  <c r="E415" i="17"/>
  <c r="F415" i="17" s="1"/>
  <c r="E414" i="17"/>
  <c r="F414" i="17" s="1"/>
  <c r="E413" i="17"/>
  <c r="F413" i="17" s="1"/>
  <c r="E377" i="17"/>
  <c r="F377" i="17" s="1"/>
  <c r="E376" i="17"/>
  <c r="F376" i="17" s="1"/>
  <c r="E375" i="17"/>
  <c r="F375" i="17" s="1"/>
  <c r="E374" i="17"/>
  <c r="F374" i="17" s="1"/>
  <c r="E373" i="17"/>
  <c r="F373" i="17" s="1"/>
  <c r="E372" i="17"/>
  <c r="E371" i="17"/>
  <c r="E370" i="17"/>
  <c r="F370" i="17" s="1"/>
  <c r="E369" i="17"/>
  <c r="F369" i="17" s="1"/>
  <c r="E368" i="17"/>
  <c r="E352" i="17"/>
  <c r="F352" i="17" s="1"/>
  <c r="E351" i="17"/>
  <c r="F351" i="17" s="1"/>
  <c r="E350" i="17"/>
  <c r="F350" i="17" s="1"/>
  <c r="E349" i="17"/>
  <c r="F349" i="17" s="1"/>
  <c r="E348" i="17"/>
  <c r="F348" i="17" s="1"/>
  <c r="E347" i="17"/>
  <c r="F347" i="17" s="1"/>
  <c r="E346" i="17"/>
  <c r="F346" i="17" s="1"/>
  <c r="E345" i="17"/>
  <c r="F345" i="17" s="1"/>
  <c r="E344" i="17"/>
  <c r="F344" i="17" s="1"/>
  <c r="E343" i="17"/>
  <c r="F343" i="17" s="1"/>
  <c r="E337" i="17"/>
  <c r="F337" i="17" s="1"/>
  <c r="E336" i="17"/>
  <c r="F336" i="17" s="1"/>
  <c r="E335" i="17"/>
  <c r="F335" i="17" s="1"/>
  <c r="E334" i="17"/>
  <c r="F334" i="17" s="1"/>
  <c r="E333" i="17"/>
  <c r="E332" i="17"/>
  <c r="F332" i="17" s="1"/>
  <c r="E331" i="17"/>
  <c r="F331" i="17" s="1"/>
  <c r="E330" i="17"/>
  <c r="F330" i="17" s="1"/>
  <c r="E329" i="17"/>
  <c r="F329" i="17" s="1"/>
  <c r="E328" i="17"/>
  <c r="E292" i="17"/>
  <c r="F292" i="17" s="1"/>
  <c r="E291" i="17"/>
  <c r="F291" i="17" s="1"/>
  <c r="E290" i="17"/>
  <c r="F290" i="17" s="1"/>
  <c r="E289" i="17"/>
  <c r="F289" i="17" s="1"/>
  <c r="E288" i="17"/>
  <c r="F288" i="17" s="1"/>
  <c r="E287" i="17"/>
  <c r="F287" i="17" s="1"/>
  <c r="E286" i="17"/>
  <c r="F286" i="17" s="1"/>
  <c r="E285" i="17"/>
  <c r="F285" i="17" s="1"/>
  <c r="E284" i="17"/>
  <c r="E283" i="17"/>
  <c r="F283" i="17" s="1"/>
  <c r="T62" i="19"/>
  <c r="F368" i="17" l="1"/>
  <c r="F372" i="17"/>
  <c r="G377" i="17"/>
  <c r="G376" i="17"/>
  <c r="G375" i="17"/>
  <c r="F371" i="17"/>
  <c r="G374" i="17" s="1"/>
  <c r="G305" i="17"/>
  <c r="G301" i="17"/>
  <c r="G304" i="17"/>
  <c r="G298" i="17"/>
  <c r="G306" i="17"/>
  <c r="G299" i="17"/>
  <c r="G307" i="17"/>
  <c r="G302" i="17"/>
  <c r="G303" i="17"/>
  <c r="G300" i="17"/>
  <c r="G355" i="17"/>
  <c r="G359" i="17"/>
  <c r="G356" i="17"/>
  <c r="G353" i="17"/>
  <c r="G360" i="17"/>
  <c r="G357" i="17"/>
  <c r="G361" i="17"/>
  <c r="G354" i="17"/>
  <c r="G358" i="17"/>
  <c r="G362" i="17"/>
  <c r="G313" i="17"/>
  <c r="G314" i="17"/>
  <c r="G315" i="17"/>
  <c r="G316" i="17"/>
  <c r="G317" i="17"/>
  <c r="G318" i="17"/>
  <c r="G319" i="17"/>
  <c r="G320" i="17"/>
  <c r="G321" i="17"/>
  <c r="G322" i="17"/>
  <c r="G337" i="17"/>
  <c r="G351" i="17"/>
  <c r="G416" i="17"/>
  <c r="G345" i="17"/>
  <c r="G460" i="17"/>
  <c r="F328" i="17"/>
  <c r="G418" i="17"/>
  <c r="G347" i="17"/>
  <c r="G419" i="17"/>
  <c r="G462" i="17"/>
  <c r="F333" i="17"/>
  <c r="G335" i="17" s="1"/>
  <c r="G461" i="17"/>
  <c r="G348" i="17"/>
  <c r="G420" i="17"/>
  <c r="G463" i="17"/>
  <c r="G343" i="17"/>
  <c r="G415" i="17"/>
  <c r="G466" i="17"/>
  <c r="G352" i="17"/>
  <c r="G459" i="17"/>
  <c r="G417" i="17"/>
  <c r="G336" i="17"/>
  <c r="G349" i="17"/>
  <c r="G413" i="17"/>
  <c r="G421" i="17"/>
  <c r="G464" i="17"/>
  <c r="G458" i="17"/>
  <c r="G344" i="17"/>
  <c r="G467" i="17"/>
  <c r="G346" i="17"/>
  <c r="G350" i="17"/>
  <c r="G414" i="17"/>
  <c r="G422" i="17"/>
  <c r="G465" i="17"/>
  <c r="G290" i="17"/>
  <c r="G291" i="17"/>
  <c r="F284" i="17"/>
  <c r="G285" i="17" s="1"/>
  <c r="G292" i="17"/>
  <c r="G371" i="17" l="1"/>
  <c r="I413" i="17"/>
  <c r="G372" i="17"/>
  <c r="G373" i="17"/>
  <c r="G370" i="17"/>
  <c r="G334" i="17"/>
  <c r="G368" i="17"/>
  <c r="G369" i="17"/>
  <c r="G333" i="17"/>
  <c r="G328" i="17"/>
  <c r="G284" i="17"/>
  <c r="G329" i="17"/>
  <c r="I298" i="17"/>
  <c r="I458" i="17"/>
  <c r="I343" i="17"/>
  <c r="I313" i="17"/>
  <c r="G288" i="17"/>
  <c r="G287" i="17"/>
  <c r="G330" i="17"/>
  <c r="G286" i="17"/>
  <c r="G289" i="17"/>
  <c r="G332" i="17"/>
  <c r="G331" i="17"/>
  <c r="G283" i="17"/>
  <c r="E275" i="17"/>
  <c r="F275" i="17" s="1"/>
  <c r="E274" i="17"/>
  <c r="F274" i="17" s="1"/>
  <c r="E273" i="17"/>
  <c r="F273" i="17" s="1"/>
  <c r="E272" i="17"/>
  <c r="F272" i="17" s="1"/>
  <c r="E271" i="17"/>
  <c r="F271" i="17" s="1"/>
  <c r="E270" i="17"/>
  <c r="F270" i="17" s="1"/>
  <c r="E269" i="17"/>
  <c r="F269" i="17" s="1"/>
  <c r="E268" i="17"/>
  <c r="F268" i="17" s="1"/>
  <c r="E267" i="17"/>
  <c r="F267" i="17" s="1"/>
  <c r="E266" i="17"/>
  <c r="F266" i="17" s="1"/>
  <c r="I368" i="17" l="1"/>
  <c r="I328" i="17"/>
  <c r="I283" i="17"/>
  <c r="G275" i="17"/>
  <c r="G269" i="17"/>
  <c r="G270" i="17"/>
  <c r="G271" i="17"/>
  <c r="G272" i="17"/>
  <c r="G273" i="17"/>
  <c r="G266" i="17"/>
  <c r="G274" i="17"/>
  <c r="G267" i="17"/>
  <c r="G268" i="17"/>
  <c r="I266" i="17" l="1"/>
  <c r="E230" i="17" l="1"/>
  <c r="F230" i="17" s="1"/>
  <c r="E229" i="17"/>
  <c r="F229" i="17" s="1"/>
  <c r="E228" i="17"/>
  <c r="F228" i="17" s="1"/>
  <c r="E227" i="17"/>
  <c r="F227" i="17" s="1"/>
  <c r="E226" i="17"/>
  <c r="F226" i="17" s="1"/>
  <c r="E225" i="17"/>
  <c r="F225" i="17" s="1"/>
  <c r="E224" i="17"/>
  <c r="F224" i="17" s="1"/>
  <c r="E223" i="17"/>
  <c r="F223" i="17" s="1"/>
  <c r="E222" i="17"/>
  <c r="F222" i="17" s="1"/>
  <c r="E221" i="17"/>
  <c r="F221" i="17" s="1"/>
  <c r="E260" i="17"/>
  <c r="F260" i="17" s="1"/>
  <c r="E259" i="17"/>
  <c r="F259" i="17" s="1"/>
  <c r="E258" i="17"/>
  <c r="F258" i="17" s="1"/>
  <c r="E257" i="17"/>
  <c r="F257" i="17" s="1"/>
  <c r="E256" i="17"/>
  <c r="F256" i="17" s="1"/>
  <c r="E255" i="17"/>
  <c r="F255" i="17" s="1"/>
  <c r="E254" i="17"/>
  <c r="F254" i="17" s="1"/>
  <c r="E253" i="17"/>
  <c r="F253" i="17" s="1"/>
  <c r="E252" i="17"/>
  <c r="F252" i="17" s="1"/>
  <c r="E251" i="17"/>
  <c r="F251" i="17" s="1"/>
  <c r="E245" i="17"/>
  <c r="F245" i="17" s="1"/>
  <c r="E244" i="17"/>
  <c r="F244" i="17" s="1"/>
  <c r="E243" i="17"/>
  <c r="F243" i="17" s="1"/>
  <c r="E242" i="17"/>
  <c r="F242" i="17" s="1"/>
  <c r="E241" i="17"/>
  <c r="F241" i="17" s="1"/>
  <c r="E240" i="17"/>
  <c r="F240" i="17" s="1"/>
  <c r="E239" i="17"/>
  <c r="F239" i="17" s="1"/>
  <c r="E238" i="17"/>
  <c r="F238" i="17" s="1"/>
  <c r="E237" i="17"/>
  <c r="F237" i="17" s="1"/>
  <c r="E236" i="17"/>
  <c r="F236" i="17" s="1"/>
  <c r="E215" i="17"/>
  <c r="F215" i="17" s="1"/>
  <c r="E214" i="17"/>
  <c r="F214" i="17" s="1"/>
  <c r="E213" i="17"/>
  <c r="F213" i="17" s="1"/>
  <c r="E212" i="17"/>
  <c r="F212" i="17" s="1"/>
  <c r="E211" i="17"/>
  <c r="F211" i="17" s="1"/>
  <c r="E210" i="17"/>
  <c r="F210" i="17" s="1"/>
  <c r="E209" i="17"/>
  <c r="E208" i="17"/>
  <c r="F208" i="17" s="1"/>
  <c r="E207" i="17"/>
  <c r="E206" i="17"/>
  <c r="F206" i="17" s="1"/>
  <c r="G260" i="17" l="1"/>
  <c r="G241" i="17"/>
  <c r="G254" i="17"/>
  <c r="G243" i="17"/>
  <c r="G256" i="17"/>
  <c r="G239" i="17"/>
  <c r="G240" i="17"/>
  <c r="G242" i="17"/>
  <c r="G255" i="17"/>
  <c r="G236" i="17"/>
  <c r="G244" i="17"/>
  <c r="G257" i="17"/>
  <c r="G238" i="17"/>
  <c r="G251" i="17"/>
  <c r="G259" i="17"/>
  <c r="G252" i="17"/>
  <c r="G253" i="17"/>
  <c r="G237" i="17"/>
  <c r="G245" i="17"/>
  <c r="G258" i="17"/>
  <c r="F209" i="17"/>
  <c r="G227" i="17"/>
  <c r="G230" i="17"/>
  <c r="G228" i="17"/>
  <c r="F207" i="17"/>
  <c r="G224" i="17" s="1"/>
  <c r="G226" i="17"/>
  <c r="G223" i="17"/>
  <c r="G214" i="17"/>
  <c r="G215" i="17"/>
  <c r="G213" i="17"/>
  <c r="G212" i="17"/>
  <c r="G225" i="17"/>
  <c r="G229" i="17"/>
  <c r="G208" i="17" l="1"/>
  <c r="G210" i="17"/>
  <c r="I251" i="17"/>
  <c r="I236" i="17"/>
  <c r="G211" i="17"/>
  <c r="G222" i="17"/>
  <c r="G207" i="17"/>
  <c r="G209" i="17"/>
  <c r="G206" i="17"/>
  <c r="G221" i="17"/>
  <c r="I221" i="17" l="1"/>
  <c r="I206" i="17"/>
  <c r="E200" i="17"/>
  <c r="F200" i="17" s="1"/>
  <c r="E199" i="17"/>
  <c r="F199" i="17" s="1"/>
  <c r="E198" i="17"/>
  <c r="F198" i="17" s="1"/>
  <c r="E197" i="17"/>
  <c r="F197" i="17" s="1"/>
  <c r="E196" i="17"/>
  <c r="F196" i="17" s="1"/>
  <c r="E195" i="17"/>
  <c r="F195" i="17" s="1"/>
  <c r="E194" i="17"/>
  <c r="F194" i="17" s="1"/>
  <c r="E193" i="17"/>
  <c r="F193" i="17" s="1"/>
  <c r="E192" i="17"/>
  <c r="E191" i="17"/>
  <c r="F191" i="17" s="1"/>
  <c r="T62" i="18"/>
  <c r="F192" i="17" l="1"/>
  <c r="G193" i="17" s="1"/>
  <c r="G195" i="17"/>
  <c r="G200" i="17"/>
  <c r="G198" i="17"/>
  <c r="G196" i="17"/>
  <c r="G194" i="17"/>
  <c r="G199" i="17"/>
  <c r="G197" i="17"/>
  <c r="E121" i="17"/>
  <c r="F121" i="17" s="1"/>
  <c r="E120" i="17"/>
  <c r="F120" i="17" s="1"/>
  <c r="E119" i="17"/>
  <c r="F119" i="17" s="1"/>
  <c r="E118" i="17"/>
  <c r="F118" i="17" s="1"/>
  <c r="E117" i="17"/>
  <c r="F117" i="17" s="1"/>
  <c r="E116" i="17"/>
  <c r="F116" i="17" s="1"/>
  <c r="E115" i="17"/>
  <c r="F115" i="17" s="1"/>
  <c r="E114" i="17"/>
  <c r="F114" i="17" s="1"/>
  <c r="E113" i="17"/>
  <c r="F113" i="17" s="1"/>
  <c r="E112" i="17"/>
  <c r="F112" i="17" s="1"/>
  <c r="E106" i="17"/>
  <c r="F106" i="17" s="1"/>
  <c r="E105" i="17"/>
  <c r="F105" i="17" s="1"/>
  <c r="E104" i="17"/>
  <c r="F104" i="17" s="1"/>
  <c r="E103" i="17"/>
  <c r="F103" i="17" s="1"/>
  <c r="E102" i="17"/>
  <c r="F102" i="17" s="1"/>
  <c r="E101" i="17"/>
  <c r="F101" i="17" s="1"/>
  <c r="E100" i="17"/>
  <c r="F100" i="17" s="1"/>
  <c r="E99" i="17"/>
  <c r="F99" i="17" s="1"/>
  <c r="E98" i="17"/>
  <c r="F98" i="17" s="1"/>
  <c r="E97" i="17"/>
  <c r="F97" i="17" s="1"/>
  <c r="E91" i="17"/>
  <c r="F91" i="17" s="1"/>
  <c r="E90" i="17"/>
  <c r="F90" i="17" s="1"/>
  <c r="E89" i="17"/>
  <c r="F89" i="17" s="1"/>
  <c r="E88" i="17"/>
  <c r="F88" i="17" s="1"/>
  <c r="E87" i="17"/>
  <c r="F87" i="17" s="1"/>
  <c r="E86" i="17"/>
  <c r="F86" i="17" s="1"/>
  <c r="E85" i="17"/>
  <c r="F85" i="17" s="1"/>
  <c r="E84" i="17"/>
  <c r="F84" i="17" s="1"/>
  <c r="E83" i="17"/>
  <c r="F83" i="17" s="1"/>
  <c r="E82" i="17"/>
  <c r="F82" i="17" s="1"/>
  <c r="G191" i="17" l="1"/>
  <c r="G192" i="17"/>
  <c r="G98" i="17"/>
  <c r="G119" i="17"/>
  <c r="G99" i="17"/>
  <c r="G112" i="17"/>
  <c r="G100" i="17"/>
  <c r="G113" i="17"/>
  <c r="G121" i="17"/>
  <c r="G115" i="17"/>
  <c r="G103" i="17"/>
  <c r="G116" i="17"/>
  <c r="G106" i="17"/>
  <c r="G101" i="17"/>
  <c r="G114" i="17"/>
  <c r="G104" i="17"/>
  <c r="G117" i="17"/>
  <c r="G120" i="17"/>
  <c r="G102" i="17"/>
  <c r="G97" i="17"/>
  <c r="G105" i="17"/>
  <c r="G118" i="17"/>
  <c r="G87" i="17"/>
  <c r="G88" i="17"/>
  <c r="G89" i="17"/>
  <c r="G82" i="17"/>
  <c r="G90" i="17"/>
  <c r="G83" i="17"/>
  <c r="G91" i="17"/>
  <c r="G84" i="17"/>
  <c r="G85" i="17"/>
  <c r="G86" i="17"/>
  <c r="I191" i="17" l="1"/>
  <c r="I97" i="17"/>
  <c r="I112" i="17"/>
  <c r="I82" i="17"/>
  <c r="T56" i="16"/>
  <c r="E183" i="17" l="1"/>
  <c r="F183" i="17" s="1"/>
  <c r="E182" i="17"/>
  <c r="F182" i="17" s="1"/>
  <c r="E181" i="17"/>
  <c r="F181" i="17" s="1"/>
  <c r="E180" i="17"/>
  <c r="F180" i="17" s="1"/>
  <c r="E179" i="17"/>
  <c r="F179" i="17" s="1"/>
  <c r="E178" i="17"/>
  <c r="F178" i="17" s="1"/>
  <c r="E177" i="17"/>
  <c r="F177" i="17" s="1"/>
  <c r="E176" i="17"/>
  <c r="F176" i="17" s="1"/>
  <c r="E175" i="17"/>
  <c r="F175" i="17" s="1"/>
  <c r="E174" i="17"/>
  <c r="E168" i="17"/>
  <c r="F168" i="17" s="1"/>
  <c r="E167" i="17"/>
  <c r="F167" i="17" s="1"/>
  <c r="E166" i="17"/>
  <c r="F166" i="17" s="1"/>
  <c r="E165" i="17"/>
  <c r="F165" i="17" s="1"/>
  <c r="E164" i="17"/>
  <c r="F164" i="17" s="1"/>
  <c r="E163" i="17"/>
  <c r="F163" i="17" s="1"/>
  <c r="E162" i="17"/>
  <c r="F162" i="17" s="1"/>
  <c r="E161" i="17"/>
  <c r="F161" i="17" s="1"/>
  <c r="E160" i="17"/>
  <c r="F160" i="17" s="1"/>
  <c r="E159" i="17"/>
  <c r="F159" i="17" s="1"/>
  <c r="E153" i="17"/>
  <c r="F153" i="17" s="1"/>
  <c r="E152" i="17"/>
  <c r="F152" i="17" s="1"/>
  <c r="E151" i="17"/>
  <c r="F151" i="17" s="1"/>
  <c r="E150" i="17"/>
  <c r="F150" i="17" s="1"/>
  <c r="E149" i="17"/>
  <c r="F149" i="17" s="1"/>
  <c r="E148" i="17"/>
  <c r="F148" i="17" s="1"/>
  <c r="E147" i="17"/>
  <c r="F147" i="17" s="1"/>
  <c r="E146" i="17"/>
  <c r="F146" i="17" s="1"/>
  <c r="E145" i="17"/>
  <c r="F145" i="17" s="1"/>
  <c r="E144" i="17"/>
  <c r="F144" i="17" s="1"/>
  <c r="E76" i="17"/>
  <c r="F76" i="17" s="1"/>
  <c r="E75" i="17"/>
  <c r="F75" i="17" s="1"/>
  <c r="E74" i="17"/>
  <c r="F74" i="17" s="1"/>
  <c r="E73" i="17"/>
  <c r="F73" i="17" s="1"/>
  <c r="E72" i="17"/>
  <c r="F72" i="17" s="1"/>
  <c r="E71" i="17"/>
  <c r="F71" i="17" s="1"/>
  <c r="E70" i="17"/>
  <c r="F70" i="17" s="1"/>
  <c r="E69" i="17"/>
  <c r="F69" i="17" s="1"/>
  <c r="E68" i="17"/>
  <c r="F68" i="17" s="1"/>
  <c r="E67" i="17"/>
  <c r="F67" i="17" s="1"/>
  <c r="E61" i="17"/>
  <c r="F61" i="17" s="1"/>
  <c r="E60" i="17"/>
  <c r="F60" i="17" s="1"/>
  <c r="E59" i="17"/>
  <c r="F59" i="17" s="1"/>
  <c r="E58" i="17"/>
  <c r="F58" i="17" s="1"/>
  <c r="E57" i="17"/>
  <c r="F57" i="17" s="1"/>
  <c r="E56" i="17"/>
  <c r="F56" i="17" s="1"/>
  <c r="E55" i="17"/>
  <c r="F55" i="17" s="1"/>
  <c r="E54" i="17"/>
  <c r="F54" i="17" s="1"/>
  <c r="E53" i="17"/>
  <c r="F53" i="17" s="1"/>
  <c r="E52" i="17"/>
  <c r="F52" i="17" s="1"/>
  <c r="E138" i="17"/>
  <c r="F138" i="17" s="1"/>
  <c r="E137" i="17"/>
  <c r="F137" i="17" s="1"/>
  <c r="E136" i="17"/>
  <c r="F136" i="17" s="1"/>
  <c r="E135" i="17"/>
  <c r="F135" i="17" s="1"/>
  <c r="E134" i="17"/>
  <c r="F134" i="17" s="1"/>
  <c r="E133" i="17"/>
  <c r="F133" i="17" s="1"/>
  <c r="E132" i="17"/>
  <c r="F132" i="17" s="1"/>
  <c r="E131" i="17"/>
  <c r="F131" i="17" s="1"/>
  <c r="E130" i="17"/>
  <c r="F130" i="17" s="1"/>
  <c r="E129" i="17"/>
  <c r="E46" i="17"/>
  <c r="F46" i="17" s="1"/>
  <c r="E45" i="17"/>
  <c r="F45" i="17" s="1"/>
  <c r="E44" i="17"/>
  <c r="F44" i="17" s="1"/>
  <c r="E43" i="17"/>
  <c r="F43" i="17" s="1"/>
  <c r="E42" i="17"/>
  <c r="F42" i="17" s="1"/>
  <c r="E41" i="17"/>
  <c r="F41" i="17" s="1"/>
  <c r="E40" i="17"/>
  <c r="F40" i="17" s="1"/>
  <c r="E39" i="17"/>
  <c r="F39" i="17" s="1"/>
  <c r="E38" i="17"/>
  <c r="F38" i="17" s="1"/>
  <c r="E37" i="17"/>
  <c r="F37" i="17" s="1"/>
  <c r="E23" i="17"/>
  <c r="F23" i="17" s="1"/>
  <c r="E24" i="17"/>
  <c r="F24" i="17" s="1"/>
  <c r="E25" i="17"/>
  <c r="F25" i="17" s="1"/>
  <c r="E26" i="17"/>
  <c r="F26" i="17" s="1"/>
  <c r="E27" i="17"/>
  <c r="F27" i="17" s="1"/>
  <c r="E28" i="17"/>
  <c r="F28" i="17" s="1"/>
  <c r="E29" i="17"/>
  <c r="F29" i="17" s="1"/>
  <c r="E30" i="17"/>
  <c r="F30" i="17" s="1"/>
  <c r="E31" i="17"/>
  <c r="F31" i="17" s="1"/>
  <c r="E22" i="17"/>
  <c r="F22" i="17" s="1"/>
  <c r="E8" i="17"/>
  <c r="F8" i="17" s="1"/>
  <c r="E9" i="17"/>
  <c r="F9" i="17" s="1"/>
  <c r="E10" i="17"/>
  <c r="F10" i="17" s="1"/>
  <c r="E11" i="17"/>
  <c r="F11" i="17" s="1"/>
  <c r="E12" i="17"/>
  <c r="F12" i="17" s="1"/>
  <c r="E13" i="17"/>
  <c r="F13" i="17" s="1"/>
  <c r="E14" i="17"/>
  <c r="F14" i="17" s="1"/>
  <c r="E15" i="17"/>
  <c r="F15" i="17" s="1"/>
  <c r="E16" i="17"/>
  <c r="F16" i="17" s="1"/>
  <c r="E7" i="17"/>
  <c r="W28" i="2"/>
  <c r="G11" i="17" l="1"/>
  <c r="G138" i="17"/>
  <c r="G56" i="17"/>
  <c r="G167" i="17"/>
  <c r="G71" i="17"/>
  <c r="G15" i="17"/>
  <c r="G148" i="17"/>
  <c r="G16" i="17"/>
  <c r="G135" i="17"/>
  <c r="G14" i="17"/>
  <c r="G183" i="17"/>
  <c r="G161" i="17"/>
  <c r="G144" i="17"/>
  <c r="F129" i="17"/>
  <c r="G130" i="17" s="1"/>
  <c r="G149" i="17"/>
  <c r="G10" i="17"/>
  <c r="G147" i="17"/>
  <c r="F7" i="17"/>
  <c r="G7" i="17" s="1"/>
  <c r="G39" i="17"/>
  <c r="G22" i="17"/>
  <c r="G160" i="17"/>
  <c r="G68" i="17"/>
  <c r="G43" i="17"/>
  <c r="G27" i="17"/>
  <c r="G37" i="17"/>
  <c r="G134" i="17"/>
  <c r="G12" i="17"/>
  <c r="G45" i="17"/>
  <c r="G74" i="17"/>
  <c r="G151" i="17"/>
  <c r="G133" i="17"/>
  <c r="G25" i="17"/>
  <c r="G53" i="17"/>
  <c r="G54" i="17"/>
  <c r="G44" i="17"/>
  <c r="G70" i="17"/>
  <c r="G152" i="17"/>
  <c r="G168" i="17"/>
  <c r="G164" i="17"/>
  <c r="F174" i="17"/>
  <c r="G174" i="17" s="1"/>
  <c r="G30" i="17"/>
  <c r="G150" i="17"/>
  <c r="G182" i="17"/>
  <c r="G26" i="17"/>
  <c r="G165" i="17"/>
  <c r="G145" i="17"/>
  <c r="G132" i="17"/>
  <c r="G24" i="17"/>
  <c r="G58" i="17"/>
  <c r="G40" i="17"/>
  <c r="G41" i="17"/>
  <c r="G69" i="17"/>
  <c r="G153" i="17"/>
  <c r="G166" i="17"/>
  <c r="G163" i="17"/>
  <c r="G180" i="17"/>
  <c r="G28" i="17"/>
  <c r="G57" i="17"/>
  <c r="G67" i="17"/>
  <c r="G61" i="17"/>
  <c r="G137" i="17"/>
  <c r="G131" i="17"/>
  <c r="G13" i="17"/>
  <c r="G29" i="17"/>
  <c r="G60" i="17"/>
  <c r="G42" i="17"/>
  <c r="G46" i="17"/>
  <c r="G73" i="17"/>
  <c r="G146" i="17"/>
  <c r="G162" i="17"/>
  <c r="G31" i="17"/>
  <c r="G59" i="17"/>
  <c r="G38" i="17"/>
  <c r="G75" i="17"/>
  <c r="G136" i="17"/>
  <c r="G159" i="17"/>
  <c r="G55" i="17"/>
  <c r="G23" i="17"/>
  <c r="G52" i="17"/>
  <c r="G76" i="17"/>
  <c r="G72" i="17"/>
  <c r="G179" i="17" l="1"/>
  <c r="G129" i="17"/>
  <c r="I129" i="17" s="1"/>
  <c r="G181" i="17"/>
  <c r="G178" i="17"/>
  <c r="G9" i="17"/>
  <c r="G8" i="17"/>
  <c r="I67" i="17"/>
  <c r="I22" i="17"/>
  <c r="I52" i="17"/>
  <c r="I144" i="17"/>
  <c r="I159" i="17"/>
  <c r="G176" i="17"/>
  <c r="G177" i="17"/>
  <c r="I37" i="17"/>
  <c r="G175" i="17"/>
  <c r="I7" i="17" l="1"/>
  <c r="I174" i="17"/>
</calcChain>
</file>

<file path=xl/sharedStrings.xml><?xml version="1.0" encoding="utf-8"?>
<sst xmlns="http://schemas.openxmlformats.org/spreadsheetml/2006/main" count="1548" uniqueCount="477">
  <si>
    <t>毎月・毎年のご利用料金のお支払いは以下の方法からお選びいただけます。</t>
  </si>
  <si>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</si>
  <si>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</si>
  <si>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</si>
  <si>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</si>
  <si>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</si>
  <si>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t>
  </si>
  <si>
    <t>電話番号</t>
    <rPh sb="0" eb="2">
      <t>デンワ</t>
    </rPh>
    <rPh sb="2" eb="4">
      <t>バンゴウ</t>
    </rPh>
    <phoneticPr fontId="4"/>
  </si>
  <si>
    <t>FAX番号</t>
    <rPh sb="3" eb="5">
      <t>バンゴウ</t>
    </rPh>
    <phoneticPr fontId="4"/>
  </si>
  <si>
    <t>性別</t>
    <rPh sb="0" eb="2">
      <t>セイベツ</t>
    </rPh>
    <phoneticPr fontId="4"/>
  </si>
  <si>
    <t>！既に会員IDをおもちの場合は必ず記入ください！</t>
    <rPh sb="1" eb="2">
      <t>スデ</t>
    </rPh>
    <rPh sb="3" eb="5">
      <t>カイイン</t>
    </rPh>
    <rPh sb="12" eb="14">
      <t>バアイ</t>
    </rPh>
    <rPh sb="15" eb="16">
      <t>カナラ</t>
    </rPh>
    <rPh sb="17" eb="19">
      <t>キニュウ</t>
    </rPh>
    <phoneticPr fontId="4"/>
  </si>
  <si>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</si>
  <si>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</si>
  <si>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</si>
  <si>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ご契約者
連絡先</t>
    <rPh sb="1" eb="4">
      <t>ケイヤクシャ</t>
    </rPh>
    <rPh sb="5" eb="7">
      <t>レンラク</t>
    </rPh>
    <rPh sb="7" eb="8">
      <t>サキ</t>
    </rPh>
    <phoneticPr fontId="4"/>
  </si>
  <si>
    <t>携帯電話</t>
    <rPh sb="0" eb="2">
      <t>ケイタイ</t>
    </rPh>
    <rPh sb="2" eb="4">
      <t>デンワ</t>
    </rPh>
    <phoneticPr fontId="4"/>
  </si>
  <si>
    <t>電子メールアドレス</t>
    <rPh sb="0" eb="2">
      <t>デンシ</t>
    </rPh>
    <phoneticPr fontId="4"/>
  </si>
  <si>
    <r>
      <t xml:space="preserve">ご契約者名 ：
</t>
    </r>
    <r>
      <rPr>
        <sz val="8"/>
        <rFont val="ＭＳ Ｐゴシック"/>
        <family val="3"/>
        <charset val="128"/>
      </rPr>
      <t>（法人の場合、法人担当者名）</t>
    </r>
    <rPh sb="1" eb="4">
      <t>ケイヤクシャ</t>
    </rPh>
    <rPh sb="4" eb="5">
      <t>メイ</t>
    </rPh>
    <rPh sb="9" eb="11">
      <t>ホウジン</t>
    </rPh>
    <rPh sb="12" eb="14">
      <t>バアイ</t>
    </rPh>
    <rPh sb="15" eb="17">
      <t>ホウジン</t>
    </rPh>
    <rPh sb="17" eb="20">
      <t>タントウシャ</t>
    </rPh>
    <rPh sb="20" eb="21">
      <t>メイ</t>
    </rPh>
    <phoneticPr fontId="4"/>
  </si>
  <si>
    <t xml:space="preserve"> 平素は格別のご高配を賜わり、厚く御礼申し上げます。</t>
    <rPh sb="1" eb="3">
      <t>ヘイソ</t>
    </rPh>
    <rPh sb="4" eb="6">
      <t>カクベツ</t>
    </rPh>
    <rPh sb="8" eb="10">
      <t>コウハイ</t>
    </rPh>
    <rPh sb="11" eb="12">
      <t>タマ</t>
    </rPh>
    <rPh sb="15" eb="16">
      <t>アツ</t>
    </rPh>
    <rPh sb="17" eb="19">
      <t>オンレイ</t>
    </rPh>
    <rPh sb="19" eb="20">
      <t>モウ</t>
    </rPh>
    <rPh sb="21" eb="22">
      <t>ア</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</si>
  <si>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</si>
  <si>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</si>
  <si>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t>
    <phoneticPr fontId="4"/>
  </si>
  <si>
    <t>[</t>
    <phoneticPr fontId="4"/>
  </si>
  <si>
    <t>]</t>
    <phoneticPr fontId="4"/>
  </si>
  <si>
    <t>個人</t>
    <phoneticPr fontId="4"/>
  </si>
  <si>
    <t>医療法人</t>
    <phoneticPr fontId="4"/>
  </si>
  <si>
    <t xml:space="preserve">任意団体 </t>
    <phoneticPr fontId="4"/>
  </si>
  <si>
    <t>)</t>
    <phoneticPr fontId="4"/>
  </si>
  <si>
    <t>　フリガナ</t>
    <phoneticPr fontId="4"/>
  </si>
  <si>
    <t>男性</t>
    <phoneticPr fontId="4"/>
  </si>
  <si>
    <t>/</t>
    <phoneticPr fontId="4"/>
  </si>
  <si>
    <t xml:space="preserve"> 女性</t>
    <phoneticPr fontId="4"/>
  </si>
  <si>
    <t>生年月日（西暦）</t>
    <phoneticPr fontId="4"/>
  </si>
  <si>
    <t>年</t>
    <phoneticPr fontId="4"/>
  </si>
  <si>
    <t>月</t>
    <phoneticPr fontId="4"/>
  </si>
  <si>
    <t>日</t>
    <phoneticPr fontId="4"/>
  </si>
  <si>
    <t>〒</t>
    <phoneticPr fontId="4"/>
  </si>
  <si>
    <t>　</t>
    <phoneticPr fontId="4"/>
  </si>
  <si>
    <t>ビル・マンション・建物名</t>
    <phoneticPr fontId="4"/>
  </si>
  <si>
    <t>（</t>
    <phoneticPr fontId="4"/>
  </si>
  <si>
    <t>(</t>
    <phoneticPr fontId="4"/>
  </si>
  <si>
    <t>－</t>
    <phoneticPr fontId="4"/>
  </si>
  <si>
    <t>私は貴社の約款について同意し、個人情報の取扱及び利用目的について確認しました。</t>
    <phoneticPr fontId="4"/>
  </si>
  <si>
    <t>お支払い方法</t>
    <phoneticPr fontId="4"/>
  </si>
  <si>
    <t xml:space="preserve"> </t>
    <phoneticPr fontId="4"/>
  </si>
  <si>
    <t>・ 必要欄をご記入いただき、印刷後、封書にてさくらインターネットまでご郵送ください。</t>
    <rPh sb="14" eb="16">
      <t>インサツ</t>
    </rPh>
    <rPh sb="16" eb="17">
      <t>ゴ</t>
    </rPh>
    <rPh sb="35" eb="37">
      <t>ユウソウ</t>
    </rPh>
    <phoneticPr fontId="4"/>
  </si>
  <si>
    <t>振込専用用紙を郵送いたします。郵便局をはじめ、全国大手コンビニエンスストア等でお支払いいただくことができます。</t>
    <phoneticPr fontId="4"/>
  </si>
  <si>
    <t>（ご請求金額が30万円以上の場合はコンビニエンスストアでのお支払いをご利用いただくことができません。また、ご請求金額が100万以上の場合も、郵便局でのお支払いをご利用いただくことができませんので予めご了承ください。）</t>
    <phoneticPr fontId="4"/>
  </si>
  <si>
    <t>※1</t>
    <phoneticPr fontId="4"/>
  </si>
  <si>
    <t>※2</t>
    <phoneticPr fontId="4"/>
  </si>
  <si>
    <t>選択してください</t>
    <rPh sb="0" eb="2">
      <t>センタク</t>
    </rPh>
    <phoneticPr fontId="4"/>
  </si>
  <si>
    <t>16GB（標準）</t>
    <rPh sb="5" eb="7">
      <t>ヒョウジュン</t>
    </rPh>
    <phoneticPr fontId="4"/>
  </si>
  <si>
    <t xml:space="preserve">WAN専用セグメント プランM (/27) </t>
    <phoneticPr fontId="4"/>
  </si>
  <si>
    <t xml:space="preserve">WAN専用セグメント プランL (/26) </t>
    <phoneticPr fontId="4"/>
  </si>
  <si>
    <t xml:space="preserve">WAN専用セグメント プランLL (/25) </t>
    <phoneticPr fontId="4"/>
  </si>
  <si>
    <t>名称</t>
    <rPh sb="0" eb="2">
      <t>メイショウ</t>
    </rPh>
    <phoneticPr fontId="4"/>
  </si>
  <si>
    <t>選択</t>
    <rPh sb="0" eb="2">
      <t>センタク</t>
    </rPh>
    <phoneticPr fontId="4"/>
  </si>
  <si>
    <t>16GB増設 (合計32GB)（アップグレード/有料）</t>
    <rPh sb="8" eb="10">
      <t>ゴウケイ</t>
    </rPh>
    <phoneticPr fontId="4"/>
  </si>
  <si>
    <t>48GB増設 (合計64GB)（アップグレード/有料）</t>
    <rPh sb="8" eb="10">
      <t>ゴウケイ</t>
    </rPh>
    <phoneticPr fontId="4"/>
  </si>
  <si>
    <t>ご希望の内容を選択してください</t>
    <rPh sb="1" eb="3">
      <t>キボウ</t>
    </rPh>
    <rPh sb="4" eb="6">
      <t>ナイヨウ</t>
    </rPh>
    <rPh sb="7" eb="9">
      <t>センタク</t>
    </rPh>
    <phoneticPr fontId="4"/>
  </si>
  <si>
    <t xml:space="preserve">WAN専用セグメント プランS (/28) </t>
    <phoneticPr fontId="4"/>
  </si>
  <si>
    <t>申し込まない</t>
    <rPh sb="0" eb="1">
      <t>モウ</t>
    </rPh>
    <rPh sb="2" eb="3">
      <t>コ</t>
    </rPh>
    <phoneticPr fontId="4"/>
  </si>
  <si>
    <t>日</t>
    <rPh sb="0" eb="1">
      <t>ニチ</t>
    </rPh>
    <phoneticPr fontId="4"/>
  </si>
  <si>
    <t>月</t>
    <rPh sb="0" eb="1">
      <t>ガツ</t>
    </rPh>
    <phoneticPr fontId="4"/>
  </si>
  <si>
    <t>希望日</t>
    <rPh sb="0" eb="2">
      <t>キボウ</t>
    </rPh>
    <rPh sb="2" eb="3">
      <t>ビ</t>
    </rPh>
    <phoneticPr fontId="4"/>
  </si>
  <si>
    <t>クレジットカード払い</t>
    <rPh sb="8" eb="9">
      <t>バラ</t>
    </rPh>
    <phoneticPr fontId="4"/>
  </si>
  <si>
    <t>　銀行振込</t>
    <phoneticPr fontId="4"/>
  </si>
  <si>
    <t>お支払い期間</t>
    <rPh sb="4" eb="6">
      <t>キカン</t>
    </rPh>
    <phoneticPr fontId="4"/>
  </si>
  <si>
    <t xml:space="preserve"> 毎月払い</t>
    <rPh sb="1" eb="3">
      <t>マイツキ</t>
    </rPh>
    <rPh sb="3" eb="4">
      <t>バラ</t>
    </rPh>
    <phoneticPr fontId="4"/>
  </si>
  <si>
    <t xml:space="preserve"> ① 利用開始日の指定</t>
    <rPh sb="3" eb="5">
      <t>リヨウ</t>
    </rPh>
    <rPh sb="5" eb="7">
      <t>カイシ</t>
    </rPh>
    <rPh sb="7" eb="8">
      <t>ビ</t>
    </rPh>
    <rPh sb="9" eb="11">
      <t>シテイ</t>
    </rPh>
    <phoneticPr fontId="4"/>
  </si>
  <si>
    <t xml:space="preserve"> ③ WAN専有セグメントの選択</t>
    <rPh sb="6" eb="8">
      <t>センユウ</t>
    </rPh>
    <rPh sb="14" eb="16">
      <t>センタク</t>
    </rPh>
    <phoneticPr fontId="4"/>
  </si>
  <si>
    <t>WAN
専有セグメント</t>
    <phoneticPr fontId="4"/>
  </si>
  <si>
    <t>↓いずれかを必ず選択してください</t>
    <rPh sb="6" eb="7">
      <t>カナラ</t>
    </rPh>
    <rPh sb="8" eb="10">
      <t>センタク</t>
    </rPh>
    <phoneticPr fontId="4"/>
  </si>
  <si>
    <t>その他法人</t>
    <phoneticPr fontId="4"/>
  </si>
  <si>
    <t>クレジットカード払いでのお支払いをご希望される場合は、弊社窓口までお問い合わせください。</t>
    <rPh sb="8" eb="9">
      <t>バラ</t>
    </rPh>
    <rPh sb="13" eb="15">
      <t>シハライ</t>
    </rPh>
    <rPh sb="18" eb="20">
      <t>キボウ</t>
    </rPh>
    <rPh sb="23" eb="25">
      <t>バアイ</t>
    </rPh>
    <rPh sb="27" eb="29">
      <t>ヘイシャ</t>
    </rPh>
    <rPh sb="29" eb="31">
      <t>マドグチ</t>
    </rPh>
    <rPh sb="34" eb="35">
      <t>ト</t>
    </rPh>
    <rPh sb="36" eb="37">
      <t>ア</t>
    </rPh>
    <phoneticPr fontId="4"/>
  </si>
  <si>
    <t>[ ご記入の際の注意事項 ]　</t>
    <rPh sb="3" eb="5">
      <t>キニュウ</t>
    </rPh>
    <phoneticPr fontId="4"/>
  </si>
  <si>
    <t xml:space="preserve"> 「FAX番号」「携帯電話番号」は任意項目です。登録を希望される方のみご記入ください。</t>
  </si>
  <si>
    <t>本契約は、消費者契約法に基づく、クーリングオフを行うことはできません。</t>
    <phoneticPr fontId="4"/>
  </si>
  <si>
    <t>http://www.sakura.ad.jp/privacy/</t>
    <phoneticPr fontId="4"/>
  </si>
  <si>
    <t>4/4</t>
    <phoneticPr fontId="4"/>
  </si>
  <si>
    <t>●最低利用期間について</t>
    <rPh sb="1" eb="3">
      <t>サイテイ</t>
    </rPh>
    <rPh sb="3" eb="5">
      <t>リヨウ</t>
    </rPh>
    <rPh sb="5" eb="7">
      <t>キカン</t>
    </rPh>
    <phoneticPr fontId="4"/>
  </si>
  <si>
    <t>●メモリについて</t>
    <phoneticPr fontId="4"/>
  </si>
  <si>
    <t>●複数台のお申込みについて</t>
    <rPh sb="1" eb="3">
      <t>フクスウ</t>
    </rPh>
    <rPh sb="3" eb="4">
      <t>ダイ</t>
    </rPh>
    <rPh sb="6" eb="8">
      <t>モウシコ</t>
    </rPh>
    <phoneticPr fontId="4"/>
  </si>
  <si>
    <t>　・同仕様のサーバを複数台お申し込みいただく場合は、「申込台数」項目にてご希望の台数をご記入ください。</t>
    <rPh sb="2" eb="3">
      <t>ドウ</t>
    </rPh>
    <rPh sb="3" eb="5">
      <t>シヨウ</t>
    </rPh>
    <rPh sb="10" eb="12">
      <t>フクスウ</t>
    </rPh>
    <rPh sb="12" eb="13">
      <t>ダイ</t>
    </rPh>
    <rPh sb="14" eb="15">
      <t>モウ</t>
    </rPh>
    <rPh sb="16" eb="17">
      <t>コ</t>
    </rPh>
    <rPh sb="22" eb="24">
      <t>バアイ</t>
    </rPh>
    <rPh sb="27" eb="29">
      <t>モウシコミ</t>
    </rPh>
    <rPh sb="29" eb="31">
      <t>ダイスウ</t>
    </rPh>
    <rPh sb="32" eb="34">
      <t>コウモク</t>
    </rPh>
    <rPh sb="37" eb="39">
      <t>キボウ</t>
    </rPh>
    <rPh sb="40" eb="42">
      <t>ダイスウ</t>
    </rPh>
    <rPh sb="44" eb="46">
      <t>キニュウ</t>
    </rPh>
    <phoneticPr fontId="4"/>
  </si>
  <si>
    <t>個人情報の取扱い及び利用目的については、下記「個人情報の取扱いについて」を必ずお読みのうえご捺印ください。</t>
    <rPh sb="20" eb="22">
      <t>カキ</t>
    </rPh>
    <phoneticPr fontId="4"/>
  </si>
  <si>
    <t>[ お申し込みの際の注意事項 ]　</t>
    <phoneticPr fontId="4"/>
  </si>
  <si>
    <t>「プレミアム10（100Mbpsアップリンク 10M優先帯域制御回線）」（アップグレード/有料）</t>
    <rPh sb="45" eb="47">
      <t>ユウリョウ</t>
    </rPh>
    <phoneticPr fontId="4"/>
  </si>
  <si>
    <t>「プレミアム30（100Mbpsアップリンク 30M優先帯域制御回線）」（アップグレード/有料）</t>
  </si>
  <si>
    <t>「プレミアム100（100Mbpsアップリンク 100M優先帯域制御回線）」（アップグレード/有料）</t>
  </si>
  <si>
    <t>オプションサービスを選択してください</t>
    <rPh sb="10" eb="12">
      <t>センタク</t>
    </rPh>
    <phoneticPr fontId="4"/>
  </si>
  <si>
    <t>●</t>
    <phoneticPr fontId="4"/>
  </si>
  <si>
    <t>本契約を未成年者の方が行う場合、親権者の方が了承した上で行わなければなりません。</t>
    <phoneticPr fontId="4"/>
  </si>
  <si>
    <t>「個人情報保護ポリシー」：</t>
    <phoneticPr fontId="4"/>
  </si>
  <si>
    <t>「個人情報の取扱いについて」：</t>
    <phoneticPr fontId="4"/>
  </si>
  <si>
    <t>本書類の内容、及び条件は改善などのため、予告なく変更することがあります。</t>
    <phoneticPr fontId="4"/>
  </si>
  <si>
    <t>ご契約者情報</t>
    <phoneticPr fontId="4"/>
  </si>
  <si>
    <t>／</t>
    <phoneticPr fontId="4"/>
  </si>
  <si>
    <t xml:space="preserve">営利法人 (株式会社･有限会社)    </t>
    <phoneticPr fontId="4"/>
  </si>
  <si>
    <t>社団法人</t>
    <phoneticPr fontId="4"/>
  </si>
  <si>
    <t>自営業</t>
    <phoneticPr fontId="4"/>
  </si>
  <si>
    <t>利用開始
指定希望日</t>
    <phoneticPr fontId="4"/>
  </si>
  <si>
    <t xml:space="preserve"> ② 申込サーバシリーズ</t>
    <rPh sb="3" eb="5">
      <t>モウシコミ</t>
    </rPh>
    <phoneticPr fontId="4"/>
  </si>
  <si>
    <t>サーバモデルの選択</t>
    <rPh sb="7" eb="9">
      <t>センタク</t>
    </rPh>
    <phoneticPr fontId="4"/>
  </si>
  <si>
    <t>選択してください</t>
  </si>
  <si>
    <r>
      <t xml:space="preserve"> 専用グローバルネットワーク </t>
    </r>
    <r>
      <rPr>
        <sz val="12"/>
        <rFont val="ＭＳ Ｐゴシック"/>
        <family val="3"/>
        <charset val="128"/>
      </rPr>
      <t xml:space="preserve"> </t>
    </r>
    <rPh sb="1" eb="3">
      <t>センヨウ</t>
    </rPh>
    <phoneticPr fontId="4"/>
  </si>
  <si>
    <t>下記プランのいずれかを選択してください</t>
    <phoneticPr fontId="4"/>
  </si>
  <si>
    <t>・ 本契約を未成年者の方が行う場合、親権者の方の承諾が必要となります。</t>
    <rPh sb="24" eb="26">
      <t>ショウダク</t>
    </rPh>
    <rPh sb="27" eb="29">
      <t>ヒツヨウ</t>
    </rPh>
    <phoneticPr fontId="4"/>
  </si>
  <si>
    <t>http://www.sakura.ad.jp/privacy/statement/</t>
    <phoneticPr fontId="4"/>
  </si>
  <si>
    <t>お申し込み受理後、請求書のお支払期限までに入金がない場合、自動的にキャンセルとなります。</t>
    <phoneticPr fontId="4"/>
  </si>
  <si>
    <t>本申込書は、申込年月日より3ヶ月間有効となります。</t>
    <rPh sb="16" eb="17">
      <t>カン</t>
    </rPh>
    <phoneticPr fontId="4"/>
  </si>
  <si>
    <t>ご連絡はメールのみとなり、請求書は発行いたしません。サービス開始後に自動口座振替依頼書を送付いたしますので、必ずご返送ください。登録が完了するまでは請求書払いでのお取り扱いとなります。</t>
    <rPh sb="30" eb="32">
      <t>カイシ</t>
    </rPh>
    <rPh sb="32" eb="33">
      <t>ゴ</t>
    </rPh>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</si>
  <si>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</si>
  <si>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捺印欄には鮮明にご捺印ください。不鮮明等の理由により、読みとりができない場合は、無効となります。</t>
    <rPh sb="27" eb="28">
      <t>ヨ</t>
    </rPh>
    <rPh sb="36" eb="38">
      <t>バアイ</t>
    </rPh>
    <phoneticPr fontId="4"/>
  </si>
  <si>
    <t xml:space="preserve"> 「電子メールアドレス」には、携帯電話/当社が提供するサービスの電子メールアドレスの登録はできません。</t>
    <rPh sb="20" eb="22">
      <t>トウシャ</t>
    </rPh>
    <phoneticPr fontId="4"/>
  </si>
  <si>
    <t>80GB増設 (合計96GB)（アップグレード/有料）</t>
    <rPh sb="8" eb="10">
      <t>ゴウケイ</t>
    </rPh>
    <phoneticPr fontId="4"/>
  </si>
  <si>
    <t>112GB増設 (合計128GB)（アップグレード/有料）</t>
    <rPh sb="9" eb="11">
      <t>ゴウケイ</t>
    </rPh>
    <phoneticPr fontId="4"/>
  </si>
  <si>
    <t>176GB増設 (合計192GB)（アップグレード/有料）</t>
    <rPh sb="9" eb="11">
      <t>ゴウケイ</t>
    </rPh>
    <phoneticPr fontId="4"/>
  </si>
  <si>
    <t>　　仕様上、OSの認識外領域が発生する場合にはRAID1(システム用)+RAID1またはRAID10での提供となります。</t>
    <rPh sb="52" eb="54">
      <t>テイキョウ</t>
    </rPh>
    <phoneticPr fontId="4"/>
  </si>
  <si>
    <t>　・OSの種類によって利用可能な最大物理メモリサイズに制限がございます。</t>
    <phoneticPr fontId="4"/>
  </si>
  <si>
    <t>－Microsoft Windows Server 2008 R2　メモリ認識可能容量：32GB</t>
    <phoneticPr fontId="4"/>
  </si>
  <si>
    <t>1/1</t>
    <phoneticPr fontId="4"/>
  </si>
  <si>
    <t>Microsoft SQL Server 2012 Standard Edition ※ライセンス費用有り</t>
  </si>
  <si>
    <t>Microsoft SQL Server 2012 Enterprise Edition ※ライセンス費用有り</t>
  </si>
  <si>
    <t>Microsoft SQL Server 2012 Web Edition ※ライセンス費用有り</t>
    <phoneticPr fontId="4"/>
  </si>
  <si>
    <t>&lt;注意事項&gt;</t>
    <phoneticPr fontId="4"/>
  </si>
  <si>
    <t>■「専用グローバルネットワーク」サブネット内のサーバ割り当て可能範囲については、「さくらの専用サーバ コントロールパネル」よりご確認ください。</t>
    <rPh sb="45" eb="47">
      <t>センヨウ</t>
    </rPh>
    <rPh sb="64" eb="66">
      <t>カクニン</t>
    </rPh>
    <phoneticPr fontId="4"/>
  </si>
  <si>
    <t>さくらの専用サーバコントロールパネル</t>
    <rPh sb="4" eb="6">
      <t>センヨウ</t>
    </rPh>
    <phoneticPr fontId="4"/>
  </si>
  <si>
    <t>本申込書は原本のみ有効で、FAX・コピー等では受付けておりません。</t>
    <rPh sb="23" eb="25">
      <t>ウケツ</t>
    </rPh>
    <phoneticPr fontId="4"/>
  </si>
  <si>
    <t>標準 スタンダード（100Mbpsアップリンク ベストエフォート回線）</t>
  </si>
  <si>
    <t>下記の注意事項をご確認ください</t>
    <phoneticPr fontId="4"/>
  </si>
  <si>
    <t>利用しない　※利用する場合は選択してください</t>
    <rPh sb="0" eb="2">
      <t>リヨウ</t>
    </rPh>
    <rPh sb="7" eb="9">
      <t>リヨウ</t>
    </rPh>
    <rPh sb="11" eb="13">
      <t>バアイ</t>
    </rPh>
    <rPh sb="14" eb="16">
      <t>センタク</t>
    </rPh>
    <phoneticPr fontId="4"/>
  </si>
  <si>
    <t>「スタンダード1G（1000Mbpsアップリンク ベストエフォート回線）」（アップグレード/有料）</t>
    <rPh sb="33" eb="35">
      <t>カイセン</t>
    </rPh>
    <phoneticPr fontId="4"/>
  </si>
  <si>
    <t>　　（専用グローバルネットワーク、ファイアウォールサービス、ロードバランサーサービス共通）</t>
    <rPh sb="42" eb="44">
      <t>キョウツウ</t>
    </rPh>
    <phoneticPr fontId="4"/>
  </si>
  <si>
    <t>[ 初期費用について ]</t>
    <rPh sb="2" eb="4">
      <t>ショキ</t>
    </rPh>
    <rPh sb="4" eb="6">
      <t>ヒヨウ</t>
    </rPh>
    <phoneticPr fontId="4"/>
  </si>
  <si>
    <t>　・最低利用期間を設定しております。最低利用期間の経過に満たない時点でのご解約時には、最低利用期間残存期間分の料金を申し受けますので、予めご了承ください。</t>
    <rPh sb="9" eb="11">
      <t>セッテイ</t>
    </rPh>
    <phoneticPr fontId="4"/>
  </si>
  <si>
    <r>
      <t>　</t>
    </r>
    <r>
      <rPr>
        <sz val="8"/>
        <rFont val="ＭＳ Ｐゴシック"/>
        <family val="3"/>
        <charset val="128"/>
      </rPr>
      <t>受付時間　平日午前10時 ～ 午後6時 （土日祝日、当社指定休日は休み）</t>
    </r>
    <rPh sb="1" eb="3">
      <t>ウケツケ</t>
    </rPh>
    <rPh sb="3" eb="5">
      <t>ジカン</t>
    </rPh>
    <rPh sb="6" eb="8">
      <t>ヘイジツ</t>
    </rPh>
    <rPh sb="8" eb="10">
      <t>ゴゼン</t>
    </rPh>
    <rPh sb="12" eb="13">
      <t>ジ</t>
    </rPh>
    <rPh sb="16" eb="18">
      <t>ゴゴ</t>
    </rPh>
    <rPh sb="19" eb="20">
      <t>ジ</t>
    </rPh>
    <phoneticPr fontId="5"/>
  </si>
  <si>
    <t>・ お電話でのお問い合わせ</t>
    <rPh sb="3" eb="5">
      <t>デンワ</t>
    </rPh>
    <rPh sb="8" eb="9">
      <t>ト</t>
    </rPh>
    <rPh sb="10" eb="11">
      <t>ア</t>
    </rPh>
    <phoneticPr fontId="5"/>
  </si>
  <si>
    <r>
      <t>　</t>
    </r>
    <r>
      <rPr>
        <sz val="8"/>
        <rFont val="ＭＳ Ｐゴシック"/>
        <family val="3"/>
        <charset val="128"/>
      </rPr>
      <t>会員IDを明記ください</t>
    </r>
    <rPh sb="1" eb="3">
      <t>カイイン</t>
    </rPh>
    <rPh sb="6" eb="8">
      <t>メイキ</t>
    </rPh>
    <phoneticPr fontId="5"/>
  </si>
  <si>
    <t>・ メールでのお問い合わせ</t>
    <rPh sb="8" eb="9">
      <t>ト</t>
    </rPh>
    <rPh sb="10" eb="11">
      <t>ア</t>
    </rPh>
    <phoneticPr fontId="5"/>
  </si>
  <si>
    <t>お申し込みいただくにあたり注意いただく点をご案内いたします。ご一読いただいた上でお申し込みくださいますようお願いいたします。</t>
    <phoneticPr fontId="4"/>
  </si>
  <si>
    <t>　</t>
    <phoneticPr fontId="4"/>
  </si>
  <si>
    <t>　　　　</t>
    <phoneticPr fontId="4"/>
  </si>
  <si>
    <t>[ ご利用料金について ]</t>
    <phoneticPr fontId="4"/>
  </si>
  <si>
    <t>自動口座振替</t>
    <phoneticPr fontId="4"/>
  </si>
  <si>
    <t>・ お客様ご指定の金融機関口座より、お引き落としいたします。</t>
    <phoneticPr fontId="4"/>
  </si>
  <si>
    <t>・ ご請求内容は振替前に電子メールにてご案内いたします。</t>
    <phoneticPr fontId="4"/>
  </si>
  <si>
    <t>・ お引き落としは毎月12日（金融機関休業日の場合は翌営業日）となります。</t>
    <phoneticPr fontId="4"/>
  </si>
  <si>
    <t>・ 自動口座振替依頼書ご返送後、口座登録完了まで約2～3ヶ月程必要となります。</t>
    <phoneticPr fontId="4"/>
  </si>
  <si>
    <t>・ 登録が完了するまでのお支払い方法は「銀行振込」でのお取り扱いとなり、ご請求内容は電子メールにてご案内いたします。</t>
    <phoneticPr fontId="4"/>
  </si>
  <si>
    <t xml:space="preserve"> 請求書払い</t>
    <phoneticPr fontId="4"/>
  </si>
  <si>
    <t>・ ご請求書を送付いたします。</t>
    <phoneticPr fontId="4"/>
  </si>
  <si>
    <t>・ コンビニ、郵便局でお支払いいただけます。</t>
    <phoneticPr fontId="4"/>
  </si>
  <si>
    <t xml:space="preserve"> 銀行振込</t>
    <phoneticPr fontId="4"/>
  </si>
  <si>
    <t>・ ご請求内容を電子メールにてご案内いたします。</t>
    <phoneticPr fontId="4"/>
  </si>
  <si>
    <t>・ お振込手数料はお客様負担となります。</t>
    <phoneticPr fontId="4"/>
  </si>
  <si>
    <t>[その他注意事項 ]</t>
    <phoneticPr fontId="4"/>
  </si>
  <si>
    <t>・ 本契約は、消費者契約法に基づく、クーリングオフを行うことはできません。</t>
    <phoneticPr fontId="4"/>
  </si>
  <si>
    <t xml:space="preserve"> </t>
    <phoneticPr fontId="4"/>
  </si>
  <si>
    <t>カスタマーセンター 0120-977-808</t>
    <phoneticPr fontId="4"/>
  </si>
  <si>
    <t xml:space="preserve"> support ＠ sakura.ad.jp </t>
    <phoneticPr fontId="4"/>
  </si>
  <si>
    <t>　・書類送付先
　　〒160-0023　
　　　 東京都新宿区西新宿7-20-1　住友不動産西新宿ビル33F 
 　　  さくらインターネット株式会社　書面受付窓口</t>
    <phoneticPr fontId="4"/>
  </si>
  <si>
    <t xml:space="preserve"> 専用グローバルネットワーク
 ファイアウォールサービス
 ロードバランサーサービス</t>
    <phoneticPr fontId="4"/>
  </si>
  <si>
    <t>サーバシリーズを選択してください</t>
    <rPh sb="8" eb="10">
      <t>センタク</t>
    </rPh>
    <phoneticPr fontId="4"/>
  </si>
  <si>
    <t>　</t>
    <phoneticPr fontId="4"/>
  </si>
  <si>
    <t>　指定しない</t>
    <rPh sb="1" eb="3">
      <t>シテイ</t>
    </rPh>
    <phoneticPr fontId="4"/>
  </si>
  <si>
    <t>リージョン</t>
    <phoneticPr fontId="4"/>
  </si>
  <si>
    <t>専用グローバルネットワーク/ファイアウォールサービス/ロードバランサーサービス　お申込み情報</t>
    <phoneticPr fontId="4"/>
  </si>
  <si>
    <t>　専用グローバルネットワーク　を申し込む</t>
    <rPh sb="16" eb="17">
      <t>モウ</t>
    </rPh>
    <rPh sb="18" eb="19">
      <t>コ</t>
    </rPh>
    <phoneticPr fontId="4"/>
  </si>
  <si>
    <t>　ロードバランサーサービス　を申し込む</t>
    <rPh sb="15" eb="16">
      <t>モウ</t>
    </rPh>
    <rPh sb="17" eb="18">
      <t>コ</t>
    </rPh>
    <phoneticPr fontId="4"/>
  </si>
  <si>
    <t>専用グローバルネットワーク/ファイアウォールサービス/ロードバランサーサービス</t>
    <phoneticPr fontId="4"/>
  </si>
  <si>
    <t>　年間一括払い</t>
    <rPh sb="1" eb="3">
      <t>ネンカン</t>
    </rPh>
    <rPh sb="3" eb="5">
      <t>イッカツ</t>
    </rPh>
    <rPh sb="5" eb="6">
      <t>バラ</t>
    </rPh>
    <phoneticPr fontId="4"/>
  </si>
  <si>
    <t>　プランS（/28）</t>
    <phoneticPr fontId="4"/>
  </si>
  <si>
    <t>　プランM（/27）</t>
    <phoneticPr fontId="4"/>
  </si>
  <si>
    <t>　プランL（/26）</t>
    <phoneticPr fontId="4"/>
  </si>
  <si>
    <t>　プランLL（/25）</t>
    <phoneticPr fontId="4"/>
  </si>
  <si>
    <t>ご希望のサーバシリーズおよびオプションサービスにチェックを入れ
該当するシートにお申し込み内容をご記入ください</t>
    <phoneticPr fontId="4"/>
  </si>
  <si>
    <t>＠</t>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</si>
  <si>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</si>
  <si>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r>
      <t xml:space="preserve">ご契約者名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</si>
  <si>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t>
    <phoneticPr fontId="4"/>
  </si>
  <si>
    <r>
      <t xml:space="preserve"> 自動口座振替　</t>
    </r>
    <r>
      <rPr>
        <sz val="10"/>
        <rFont val="ＭＳ Ｐゴシック"/>
        <family val="3"/>
        <charset val="128"/>
      </rPr>
      <t>※1</t>
    </r>
    <phoneticPr fontId="4"/>
  </si>
  <si>
    <r>
      <t>　請求書払い　</t>
    </r>
    <r>
      <rPr>
        <sz val="10"/>
        <rFont val="ＭＳ Ｐゴシック"/>
        <family val="3"/>
        <charset val="128"/>
      </rPr>
      <t>※2</t>
    </r>
    <phoneticPr fontId="4"/>
  </si>
  <si>
    <r>
      <t>　指定する　</t>
    </r>
    <r>
      <rPr>
        <sz val="10"/>
        <rFont val="ＭＳ Ｐゴシック"/>
        <family val="3"/>
        <charset val="128"/>
      </rPr>
      <t>※</t>
    </r>
    <rPh sb="1" eb="3">
      <t>シテイ</t>
    </rPh>
    <phoneticPr fontId="4"/>
  </si>
  <si>
    <t>いずれかを必ず選択してください</t>
    <rPh sb="7" eb="9">
      <t>センタク</t>
    </rPh>
    <phoneticPr fontId="4"/>
  </si>
  <si>
    <t>・最低利用期間を設定しております。最低利用期間の経過に満たない時点でのご解約時には、最低利用期間残存期間分の料金を申し受けますので、予めご了承ください。</t>
    <phoneticPr fontId="4"/>
  </si>
  <si>
    <t>・ファイアウォールサービスおよびロードバランサーサービスをお申し込みいただく場合は、必ず専用グローバルネットワークの利用が必要になります。</t>
    <phoneticPr fontId="4"/>
  </si>
  <si>
    <t>お申込み情報</t>
    <phoneticPr fontId="4"/>
  </si>
  <si>
    <t>▼毎月払い</t>
    <phoneticPr fontId="4"/>
  </si>
  <si>
    <t>初回請求にて初期費用と月払いの利用料金2ヶ月分を合算した金額をご請求いたします。（次回請求分から月払いの利用料金のみをご請求いたします。）</t>
    <phoneticPr fontId="4"/>
  </si>
  <si>
    <t>▼年払い</t>
    <phoneticPr fontId="4"/>
  </si>
  <si>
    <t>初回請求にて初期費用と年間一括の利用料金を合算した金額をご請求いたします。</t>
    <phoneticPr fontId="4"/>
  </si>
  <si>
    <t>詳細は、弊社サービスサイト「料金のお支払いについて」をご覧下さい。</t>
    <phoneticPr fontId="4"/>
  </si>
  <si>
    <t>http://server.sakura.ad.jp/dedicated/payment.html</t>
    <phoneticPr fontId="4"/>
  </si>
  <si>
    <t>・ お申し込み前に約款をお読みください。</t>
    <phoneticPr fontId="4"/>
  </si>
  <si>
    <t>http://www.sakura.ad.jp/agreement/</t>
    <phoneticPr fontId="4"/>
  </si>
  <si>
    <t>初期費用のお支払いは以下の方法からお選びいただけます。</t>
    <rPh sb="0" eb="2">
      <t>ショキ</t>
    </rPh>
    <rPh sb="2" eb="4">
      <t>ヒヨウ</t>
    </rPh>
    <phoneticPr fontId="4"/>
  </si>
  <si>
    <t>●</t>
    <phoneticPr fontId="4"/>
  </si>
  <si>
    <t>お申し込み前に約款をお読みください。</t>
    <phoneticPr fontId="4"/>
  </si>
  <si>
    <t>http://www.sakura.ad.jp/agreement/</t>
    <phoneticPr fontId="4"/>
  </si>
  <si>
    <t>http://server.sakura.ad.jp/dedicated/region.html</t>
    <phoneticPr fontId="4"/>
  </si>
  <si>
    <t>https://secure.sakura.ad.jp/server/</t>
    <phoneticPr fontId="4"/>
  </si>
  <si>
    <t>[ お申込み方法 ]</t>
    <rPh sb="3" eb="4">
      <t>モウ</t>
    </rPh>
    <rPh sb="4" eb="5">
      <t>コ</t>
    </rPh>
    <rPh sb="6" eb="8">
      <t>ホウホウ</t>
    </rPh>
    <phoneticPr fontId="4"/>
  </si>
  <si>
    <t>　L2 ファイアウォールサービス　を申し込む</t>
    <rPh sb="18" eb="19">
      <t>モウ</t>
    </rPh>
    <rPh sb="20" eb="21">
      <t>コ</t>
    </rPh>
    <phoneticPr fontId="4"/>
  </si>
  <si>
    <t>　L3 VPN ファイアウォールサービス　を申し込む</t>
    <rPh sb="22" eb="23">
      <t>モウ</t>
    </rPh>
    <rPh sb="24" eb="25">
      <t>コ</t>
    </rPh>
    <phoneticPr fontId="4"/>
  </si>
  <si>
    <t>[注意事項]</t>
    <rPh sb="1" eb="3">
      <t>チュウイ</t>
    </rPh>
    <rPh sb="3" eb="5">
      <t>ジコウ</t>
    </rPh>
    <phoneticPr fontId="4"/>
  </si>
  <si>
    <t>・専用グローバルネットワーク1契約に対し、ファイアウォールサービスを1契約までお申込みいただけます。</t>
    <phoneticPr fontId="4"/>
  </si>
  <si>
    <t>・ファイアウォールサービスをご利用の場合には、専用グローバルネットワークのご契約が必要となります。</t>
    <phoneticPr fontId="4"/>
  </si>
  <si>
    <t>・IPv4アドレスの設定は、「専用グローバルネットワーク」サブネット内の5・6番目のIPアドレスで設定いたします。</t>
    <phoneticPr fontId="4"/>
  </si>
  <si>
    <t>下記の注意事項をご確認ください</t>
    <phoneticPr fontId="4"/>
  </si>
  <si>
    <t>・ロードバランサーサービスをご利用の場合には、専用グローバルネットワークのご契約が必要となります。</t>
    <phoneticPr fontId="4"/>
  </si>
  <si>
    <t>・専用グローバルネットワーク1契約に対し、ロードバランサーサービスを1契約までお申込みいただけます。</t>
    <phoneticPr fontId="4"/>
  </si>
  <si>
    <t>・IPv4アドレスの設定は、「専用グローバルネットワーク」サブネット内の7・8・9番目のIPアドレスで設定いたします。</t>
    <phoneticPr fontId="4"/>
  </si>
  <si>
    <t>・L3 VPN ファイアウォールサービスとロードバランサーサービスは、同時利用できません。</t>
    <rPh sb="35" eb="37">
      <t>ドウジ</t>
    </rPh>
    <rPh sb="37" eb="39">
      <t>リヨウ</t>
    </rPh>
    <phoneticPr fontId="4"/>
  </si>
  <si>
    <t>！性別・生年月日欄は、種別が「団体」の場合
　　ご担当者様の情報をご記入ください！</t>
    <phoneticPr fontId="4"/>
  </si>
  <si>
    <t>※ 法人名義で
ご契約の場合は
角印を捺印ください</t>
    <phoneticPr fontId="4"/>
  </si>
  <si>
    <t>CentOS 6 64bit (標準構成)</t>
    <phoneticPr fontId="4"/>
  </si>
  <si>
    <t>CentOS 6 64bit 2CPU(標準構成)</t>
  </si>
  <si>
    <t>Redhat Enterprise Linux 6 Server 64bit (最小構成) ※ライセンス費用有り</t>
  </si>
  <si>
    <t>Redhat Enterprise Linux 6 Server 64bit 2CPU (最小構成) ※ライセンス費用有り</t>
  </si>
  <si>
    <t>Redhat Enterprise Linux 6 Server 64bit 2CPU (標準構成) ※ライセンス費用有り</t>
  </si>
  <si>
    <t>Microsoft SQL Server 2008 R2 Standard Edition ※ライセンス費用有り</t>
    <phoneticPr fontId="4"/>
  </si>
  <si>
    <t xml:space="preserve"> ※収容リージョン・ゾーンについて</t>
    <rPh sb="2" eb="4">
      <t>シュウヨウ</t>
    </rPh>
    <phoneticPr fontId="4"/>
  </si>
  <si>
    <t>約款・個人情報</t>
    <rPh sb="0" eb="2">
      <t>ヤッカン</t>
    </rPh>
    <rPh sb="3" eb="5">
      <t>コジン</t>
    </rPh>
    <rPh sb="5" eb="7">
      <t>ジョウホウ</t>
    </rPh>
    <phoneticPr fontId="4"/>
  </si>
  <si>
    <t>・収容場所が石狩リージョンの場合のみ、ご利用できます。</t>
    <rPh sb="1" eb="3">
      <t>シュウヨウ</t>
    </rPh>
    <rPh sb="3" eb="5">
      <t>バショ</t>
    </rPh>
    <rPh sb="6" eb="8">
      <t>イシカリ</t>
    </rPh>
    <rPh sb="14" eb="16">
      <t>バアイ</t>
    </rPh>
    <rPh sb="20" eb="22">
      <t>リヨウ</t>
    </rPh>
    <phoneticPr fontId="4"/>
  </si>
  <si>
    <t>リージョン</t>
    <phoneticPr fontId="4"/>
  </si>
  <si>
    <t>●はじめに、ご希望の収容リージョンを選択してください。</t>
    <rPh sb="7" eb="9">
      <t>キボウ</t>
    </rPh>
    <rPh sb="10" eb="12">
      <t>シュウヨウ</t>
    </rPh>
    <rPh sb="18" eb="20">
      <t>センタク</t>
    </rPh>
    <phoneticPr fontId="4"/>
  </si>
  <si>
    <t>・リージョンやゾーンについて詳細は弊社サービスサイト「リージョン/ゾーンについて」をご確認ください。</t>
    <phoneticPr fontId="4"/>
  </si>
  <si>
    <t>・ご利用中サーバの収容リージョン、ゾーンについては、コントロールパネルまたは会員メニューよりご確認いただけます。</t>
    <phoneticPr fontId="4"/>
  </si>
  <si>
    <t xml:space="preserve"> 一括払い</t>
    <rPh sb="1" eb="3">
      <t>イッカツ</t>
    </rPh>
    <rPh sb="3" eb="4">
      <t>ハラ</t>
    </rPh>
    <phoneticPr fontId="4"/>
  </si>
  <si>
    <t>　分割払い</t>
    <rPh sb="1" eb="3">
      <t>ブンカツ</t>
    </rPh>
    <rPh sb="3" eb="4">
      <t>バラ</t>
    </rPh>
    <phoneticPr fontId="4"/>
  </si>
  <si>
    <t>・初期費用一括払い（最低利用期間3ヶ月）</t>
    <rPh sb="1" eb="3">
      <t>ショキ</t>
    </rPh>
    <rPh sb="3" eb="5">
      <t>ヒヨウ</t>
    </rPh>
    <rPh sb="10" eb="12">
      <t>サイテイ</t>
    </rPh>
    <rPh sb="12" eb="14">
      <t>リヨウ</t>
    </rPh>
    <rPh sb="14" eb="16">
      <t>キカン</t>
    </rPh>
    <rPh sb="18" eb="19">
      <t>ゲツ</t>
    </rPh>
    <phoneticPr fontId="4"/>
  </si>
  <si>
    <t>・初期費用分割払い（最低利用期間12ヶ月）</t>
    <rPh sb="1" eb="3">
      <t>ショキ</t>
    </rPh>
    <rPh sb="3" eb="5">
      <t>ヒヨウ</t>
    </rPh>
    <rPh sb="10" eb="12">
      <t>サイテイ</t>
    </rPh>
    <rPh sb="12" eb="14">
      <t>リヨウ</t>
    </rPh>
    <rPh sb="14" eb="16">
      <t>キカン</t>
    </rPh>
    <rPh sb="19" eb="20">
      <t>ゲツ</t>
    </rPh>
    <phoneticPr fontId="4"/>
  </si>
  <si>
    <t>ご契約開始から初期費用完済までの期間、月額利用料金とあわせて初期費用の分割金額をご請求いたします。</t>
    <phoneticPr fontId="4"/>
  </si>
  <si>
    <t>初回に2ヶ月分の月額利用料金と初期費用分割金額を請求させていただきます。</t>
    <rPh sb="5" eb="6">
      <t>ゲツ</t>
    </rPh>
    <phoneticPr fontId="4"/>
  </si>
  <si>
    <t>　　－初期費用一括払い ： サービス利用開始日より3ヶ月間</t>
    <rPh sb="3" eb="5">
      <t>ショキ</t>
    </rPh>
    <rPh sb="5" eb="7">
      <t>ヒヨウ</t>
    </rPh>
    <rPh sb="7" eb="9">
      <t>イッカツ</t>
    </rPh>
    <rPh sb="9" eb="10">
      <t>ハラ</t>
    </rPh>
    <phoneticPr fontId="4"/>
  </si>
  <si>
    <t>　　－初期費用分割払い ： サービス利用開始日より12ヶ月間</t>
    <rPh sb="3" eb="5">
      <t>ショキ</t>
    </rPh>
    <rPh sb="5" eb="7">
      <t>ヒヨウ</t>
    </rPh>
    <rPh sb="7" eb="9">
      <t>ブンカツ</t>
    </rPh>
    <rPh sb="9" eb="10">
      <t>ハラ</t>
    </rPh>
    <phoneticPr fontId="4"/>
  </si>
  <si>
    <t>初期費用のお支払い方法</t>
    <rPh sb="0" eb="2">
      <t>ショキ</t>
    </rPh>
    <rPh sb="2" eb="4">
      <t>ヒヨウ</t>
    </rPh>
    <rPh sb="6" eb="8">
      <t>シハラ</t>
    </rPh>
    <rPh sb="9" eb="11">
      <t>ホウホウ</t>
    </rPh>
    <phoneticPr fontId="4"/>
  </si>
  <si>
    <t>・リージョンやゾーンが異なる場合、専用グローバルネットワークの接続が出来ません。またファイアウォールサービスおよびロードバランサーサービスも異なるリージョン、ゾーンではご利用いただけません。</t>
    <rPh sb="11" eb="12">
      <t>コト</t>
    </rPh>
    <rPh sb="14" eb="16">
      <t>バアイ</t>
    </rPh>
    <phoneticPr fontId="4"/>
  </si>
  <si>
    <t>新規利用申込書 （さくらの専用サーバ)</t>
    <phoneticPr fontId="4"/>
  </si>
  <si>
    <t>パフォーマンスシリーズ</t>
    <phoneticPr fontId="4"/>
  </si>
  <si>
    <t>エンタープライズシリーズ</t>
    <phoneticPr fontId="4"/>
  </si>
  <si>
    <t>申込台数</t>
    <rPh sb="0" eb="2">
      <t>モウシコミ</t>
    </rPh>
    <rPh sb="2" eb="4">
      <t>ダイスウ</t>
    </rPh>
    <phoneticPr fontId="4"/>
  </si>
  <si>
    <t>サーバモデル</t>
    <phoneticPr fontId="4"/>
  </si>
  <si>
    <t>OS</t>
    <phoneticPr fontId="4"/>
  </si>
  <si>
    <t>グローバル回線</t>
    <rPh sb="5" eb="7">
      <t>カイセン</t>
    </rPh>
    <phoneticPr fontId="4"/>
  </si>
  <si>
    <t>メモリ</t>
    <phoneticPr fontId="4"/>
  </si>
  <si>
    <t>項目名</t>
    <rPh sb="0" eb="2">
      <t>コウモク</t>
    </rPh>
    <rPh sb="2" eb="3">
      <t>メイ</t>
    </rPh>
    <phoneticPr fontId="4"/>
  </si>
  <si>
    <t>作業列1</t>
    <rPh sb="0" eb="2">
      <t>サギョウ</t>
    </rPh>
    <rPh sb="2" eb="3">
      <t>レツ</t>
    </rPh>
    <phoneticPr fontId="4"/>
  </si>
  <si>
    <t>作業列2</t>
    <rPh sb="0" eb="2">
      <t>サギョウ</t>
    </rPh>
    <rPh sb="2" eb="3">
      <t>レツ</t>
    </rPh>
    <phoneticPr fontId="4"/>
  </si>
  <si>
    <t>プルダウン表示</t>
    <rPh sb="5" eb="7">
      <t>ヒョウジ</t>
    </rPh>
    <phoneticPr fontId="4"/>
  </si>
  <si>
    <t>リージョン</t>
    <phoneticPr fontId="4"/>
  </si>
  <si>
    <t>石狩</t>
    <rPh sb="0" eb="2">
      <t>イシカリ</t>
    </rPh>
    <phoneticPr fontId="4"/>
  </si>
  <si>
    <t>東京</t>
    <rPh sb="0" eb="2">
      <t>トウキョウ</t>
    </rPh>
    <phoneticPr fontId="4"/>
  </si>
  <si>
    <t>サーバ</t>
    <phoneticPr fontId="4"/>
  </si>
  <si>
    <t>追加ストレージ</t>
    <rPh sb="0" eb="2">
      <t>ツイカ</t>
    </rPh>
    <phoneticPr fontId="4"/>
  </si>
  <si>
    <t>標準ストレージ</t>
    <rPh sb="0" eb="2">
      <t>ヒョウジュン</t>
    </rPh>
    <phoneticPr fontId="4"/>
  </si>
  <si>
    <t>ローカル回線</t>
    <rPh sb="4" eb="6">
      <t>カイセン</t>
    </rPh>
    <phoneticPr fontId="4"/>
  </si>
  <si>
    <t>全シリーズ共通</t>
    <rPh sb="0" eb="1">
      <t>ゼン</t>
    </rPh>
    <rPh sb="5" eb="7">
      <t>キョウツウ</t>
    </rPh>
    <phoneticPr fontId="4"/>
  </si>
  <si>
    <t>list_3_1</t>
    <phoneticPr fontId="4"/>
  </si>
  <si>
    <t>Windows Server 2008 R2 Standard Edition 64bit版 (最小構成) ※ライセンス費用有り</t>
  </si>
  <si>
    <t>↓リスト名</t>
    <rPh sb="4" eb="5">
      <t>メイ</t>
    </rPh>
    <phoneticPr fontId="4"/>
  </si>
  <si>
    <t>list_4_2</t>
    <phoneticPr fontId="4"/>
  </si>
  <si>
    <t>✓</t>
  </si>
  <si>
    <t>　</t>
  </si>
  <si>
    <t>表示</t>
    <rPh sb="0" eb="2">
      <t>ヒョウジ</t>
    </rPh>
    <phoneticPr fontId="4"/>
  </si>
  <si>
    <t>Microsoft SQL Server 2008 R2 Web Edition ※ライセンス費用有り</t>
  </si>
  <si>
    <t>Microsoft SQL Server 2008 R2 Standard Edition ※ライセンス費用有り</t>
  </si>
  <si>
    <t>list_5_2</t>
    <phoneticPr fontId="4"/>
  </si>
  <si>
    <t>入力規則のリスト数式コピペ用</t>
    <rPh sb="0" eb="2">
      <t>ニュウリョク</t>
    </rPh>
    <rPh sb="2" eb="4">
      <t>キソク</t>
    </rPh>
    <rPh sb="8" eb="10">
      <t>スウシキ</t>
    </rPh>
    <rPh sb="13" eb="14">
      <t>ヨウ</t>
    </rPh>
    <phoneticPr fontId="4"/>
  </si>
  <si>
    <t>Microsoft SQL Server 2012 Web Edition ※ライセンス費用有り</t>
  </si>
  <si>
    <t>list_2_1</t>
    <phoneticPr fontId="4"/>
  </si>
  <si>
    <t>list_4_1</t>
    <phoneticPr fontId="4"/>
  </si>
  <si>
    <t>list_5_1</t>
    <phoneticPr fontId="4"/>
  </si>
  <si>
    <t>list_6_1</t>
    <phoneticPr fontId="4"/>
  </si>
  <si>
    <t>list_1_1</t>
    <phoneticPr fontId="4"/>
  </si>
  <si>
    <t>list_2_2</t>
    <phoneticPr fontId="4"/>
  </si>
  <si>
    <t>list_3_2</t>
    <phoneticPr fontId="4"/>
  </si>
  <si>
    <t>list_1_2</t>
    <phoneticPr fontId="4"/>
  </si>
  <si>
    <t>list_6_2</t>
    <phoneticPr fontId="4"/>
  </si>
  <si>
    <t>メモリ</t>
    <phoneticPr fontId="4"/>
  </si>
  <si>
    <t>list_7_1</t>
    <phoneticPr fontId="4"/>
  </si>
  <si>
    <t>list_7_2</t>
    <phoneticPr fontId="4"/>
  </si>
  <si>
    <t>8GB（標準）</t>
    <rPh sb="4" eb="6">
      <t>ヒョウジュン</t>
    </rPh>
    <phoneticPr fontId="4"/>
  </si>
  <si>
    <t>8GB増設 (合計16GB)（アップグレード/有料）</t>
    <rPh sb="7" eb="9">
      <t>ゴウケイ</t>
    </rPh>
    <phoneticPr fontId="4"/>
  </si>
  <si>
    <t>24GB増設 (合計32GB)（アップグレード/有料）</t>
    <rPh sb="8" eb="10">
      <t>ゴウケイ</t>
    </rPh>
    <phoneticPr fontId="4"/>
  </si>
  <si>
    <t>SATA 1TB×2（RAID1）</t>
  </si>
  <si>
    <t>SAS 600GB×2（RAID1）</t>
  </si>
  <si>
    <t>SAS 1.2TB×2（RAID1）</t>
    <phoneticPr fontId="4"/>
  </si>
  <si>
    <t>list_8_1</t>
    <phoneticPr fontId="4"/>
  </si>
  <si>
    <t>list_8_2</t>
    <phoneticPr fontId="4"/>
  </si>
  <si>
    <t>list_9_1</t>
    <phoneticPr fontId="4"/>
  </si>
  <si>
    <t>list_9_2</t>
    <phoneticPr fontId="4"/>
  </si>
  <si>
    <t>SATA 1TB×2（アップグレード/有料）</t>
  </si>
  <si>
    <t>SAS 600GB×2（アップグレード/有料）</t>
  </si>
  <si>
    <t>SAS 1.2TB×2（アップグレード/有料）</t>
    <phoneticPr fontId="4"/>
  </si>
  <si>
    <t>利用しない　※利用する場合は選択してください</t>
  </si>
  <si>
    <t>●WAFについて</t>
    <phoneticPr fontId="4"/>
  </si>
  <si>
    <t>　- CentOS 6 64bit (標準構成)</t>
    <phoneticPr fontId="4"/>
  </si>
  <si>
    <t>Windows Server 2008 R2 Standard Edition 64bit版 2CPU (最小構成) ※ライセンス費用有り</t>
  </si>
  <si>
    <t>Redhat Enterprise Linux 6 Server 64bit (標準構成) ※ライセンス費用有り</t>
    <phoneticPr fontId="4"/>
  </si>
  <si>
    <t>種別CD</t>
    <rPh sb="0" eb="2">
      <t>シュベツ</t>
    </rPh>
    <phoneticPr fontId="4"/>
  </si>
  <si>
    <r>
      <t xml:space="preserve">Microsoft SQL Server
</t>
    </r>
    <r>
      <rPr>
        <sz val="9"/>
        <rFont val="ＭＳ Ｐゴシック"/>
        <family val="3"/>
        <charset val="128"/>
      </rPr>
      <t>　※OSにMicrosoft Windows Server利用時のみ選択可
　※サーバのコア数に応じてご請求</t>
    </r>
    <phoneticPr fontId="4"/>
  </si>
  <si>
    <t>コア数</t>
    <rPh sb="2" eb="3">
      <t>スウ</t>
    </rPh>
    <phoneticPr fontId="4"/>
  </si>
  <si>
    <t>SQLエディション</t>
    <phoneticPr fontId="4"/>
  </si>
  <si>
    <t>Microsoft SQL Server 2012 Standard Edition ※ライセンス費用有り</t>
    <phoneticPr fontId="4"/>
  </si>
  <si>
    <t>-</t>
    <phoneticPr fontId="4"/>
  </si>
  <si>
    <t>下部参照</t>
    <rPh sb="0" eb="2">
      <t>カブ</t>
    </rPh>
    <rPh sb="2" eb="4">
      <t>サンショウ</t>
    </rPh>
    <phoneticPr fontId="4"/>
  </si>
  <si>
    <t>グローバル回線アップグレード</t>
    <rPh sb="5" eb="7">
      <t>カイセン</t>
    </rPh>
    <phoneticPr fontId="4"/>
  </si>
  <si>
    <t>list_10_1</t>
    <phoneticPr fontId="4"/>
  </si>
  <si>
    <t>list_10_2</t>
    <phoneticPr fontId="4"/>
  </si>
  <si>
    <t>OS（1CPUの場合）</t>
    <rPh sb="8" eb="10">
      <t>バアイ</t>
    </rPh>
    <phoneticPr fontId="4"/>
  </si>
  <si>
    <t>OS（2CPUの場合）</t>
    <rPh sb="8" eb="10">
      <t>バアイ</t>
    </rPh>
    <phoneticPr fontId="4"/>
  </si>
  <si>
    <t>SQL Server (Windows Server 2008を選択している場合）</t>
    <rPh sb="32" eb="34">
      <t>センタク</t>
    </rPh>
    <rPh sb="38" eb="40">
      <t>バアイ</t>
    </rPh>
    <phoneticPr fontId="4"/>
  </si>
  <si>
    <t>SQL Server (Windows Server 2012を選択している場合）</t>
    <rPh sb="32" eb="34">
      <t>センタク</t>
    </rPh>
    <rPh sb="38" eb="40">
      <t>バアイ</t>
    </rPh>
    <phoneticPr fontId="4"/>
  </si>
  <si>
    <t>ローカル回線アップグレード（サーバが標準モデルの場合）</t>
    <rPh sb="4" eb="6">
      <t>カイセン</t>
    </rPh>
    <rPh sb="18" eb="20">
      <t>ヒョウジュン</t>
    </rPh>
    <rPh sb="24" eb="26">
      <t>バアイ</t>
    </rPh>
    <phoneticPr fontId="4"/>
  </si>
  <si>
    <t>ローカル回線アップグレード（サーバがローカル回線10GbEモデルの場合）</t>
    <rPh sb="4" eb="6">
      <t>カイセン</t>
    </rPh>
    <rPh sb="22" eb="24">
      <t>カイセン</t>
    </rPh>
    <rPh sb="33" eb="35">
      <t>バアイ</t>
    </rPh>
    <phoneticPr fontId="4"/>
  </si>
  <si>
    <t>500Mbps（優先制御）（アップグレード/有料）</t>
    <rPh sb="8" eb="10">
      <t>ユウセン</t>
    </rPh>
    <rPh sb="10" eb="12">
      <t>セイギョ</t>
    </rPh>
    <phoneticPr fontId="4"/>
  </si>
  <si>
    <t>list_11_1</t>
    <phoneticPr fontId="4"/>
  </si>
  <si>
    <t>list_11_2</t>
    <phoneticPr fontId="4"/>
  </si>
  <si>
    <t>list_12_1</t>
    <phoneticPr fontId="4"/>
  </si>
  <si>
    <t>list_12_2</t>
    <phoneticPr fontId="4"/>
  </si>
  <si>
    <t>リージョン</t>
    <phoneticPr fontId="4"/>
  </si>
  <si>
    <t xml:space="preserve">  ご利用中に書き込み保証値に達し、寿命に至った場合は、保守をお受けすることはできません。</t>
    <rPh sb="3" eb="5">
      <t>リヨウ</t>
    </rPh>
    <phoneticPr fontId="4"/>
  </si>
  <si>
    <t>　引き続きご利用いただく場合は、新規にご契約を行っていただく必要がございます。</t>
    <phoneticPr fontId="4"/>
  </si>
  <si>
    <t>・寿命となったIntel DC P3700 / ioMemoryのご契約は解約となります。</t>
    <phoneticPr fontId="4"/>
  </si>
  <si>
    <t>・寿命後、再度新規にご契約をされた場合、Intel DC P3700 / ioMemoryは物理交換となります。</t>
    <phoneticPr fontId="4"/>
  </si>
  <si>
    <t xml:space="preserve">パフォーマンスシリーズ　お申込み情報 </t>
    <phoneticPr fontId="4"/>
  </si>
  <si>
    <t>パフォーマンスシリーズ</t>
    <phoneticPr fontId="4"/>
  </si>
  <si>
    <t>list_13_1</t>
    <phoneticPr fontId="4"/>
  </si>
  <si>
    <t>list_13_2</t>
    <phoneticPr fontId="4"/>
  </si>
  <si>
    <t>リージョン</t>
    <phoneticPr fontId="4"/>
  </si>
  <si>
    <t>サーバモデル</t>
    <phoneticPr fontId="4"/>
  </si>
  <si>
    <t>石狩</t>
    <rPh sb="0" eb="2">
      <t>イシカリ</t>
    </rPh>
    <phoneticPr fontId="4"/>
  </si>
  <si>
    <t>東京</t>
    <rPh sb="0" eb="2">
      <t>トウキョウ</t>
    </rPh>
    <phoneticPr fontId="4"/>
  </si>
  <si>
    <t>list_16_1</t>
    <phoneticPr fontId="4"/>
  </si>
  <si>
    <t>list_16_2</t>
    <phoneticPr fontId="4"/>
  </si>
  <si>
    <t>メモリ（サーバが1CPUの場合）</t>
    <rPh sb="13" eb="15">
      <t>バアイ</t>
    </rPh>
    <phoneticPr fontId="4"/>
  </si>
  <si>
    <t>メモリ（サーバが2CPUの場合）</t>
    <rPh sb="13" eb="15">
      <t>バアイ</t>
    </rPh>
    <phoneticPr fontId="4"/>
  </si>
  <si>
    <t>list_17_1</t>
    <phoneticPr fontId="4"/>
  </si>
  <si>
    <t>list_17_2</t>
    <phoneticPr fontId="4"/>
  </si>
  <si>
    <t>list_15_1</t>
    <phoneticPr fontId="4"/>
  </si>
  <si>
    <t>list_15_2</t>
    <phoneticPr fontId="4"/>
  </si>
  <si>
    <t>list_18_1</t>
    <phoneticPr fontId="4"/>
  </si>
  <si>
    <t>list_18_2</t>
    <phoneticPr fontId="4"/>
  </si>
  <si>
    <t>32GB（標準）</t>
    <rPh sb="5" eb="7">
      <t>ヒョウジュン</t>
    </rPh>
    <phoneticPr fontId="4"/>
  </si>
  <si>
    <t>32GB増設 (合計64GB)（アップグレード/有料）</t>
    <rPh sb="8" eb="10">
      <t>ゴウケイ</t>
    </rPh>
    <phoneticPr fontId="4"/>
  </si>
  <si>
    <t>96GB増設 (合計128GB)（アップグレード/有料）</t>
    <rPh sb="8" eb="10">
      <t>ゴウケイ</t>
    </rPh>
    <phoneticPr fontId="4"/>
  </si>
  <si>
    <t>160GB増設 (合計192GB)（アップグレード/有料）</t>
    <rPh sb="9" eb="11">
      <t>ゴウケイ</t>
    </rPh>
    <phoneticPr fontId="4"/>
  </si>
  <si>
    <t>224GB増設 (合計256GB)（アップグレード/有料）</t>
    <rPh sb="9" eb="11">
      <t>ゴウケイ</t>
    </rPh>
    <phoneticPr fontId="4"/>
  </si>
  <si>
    <t>list_21_1</t>
    <phoneticPr fontId="4"/>
  </si>
  <si>
    <t>list_21_2</t>
    <phoneticPr fontId="4"/>
  </si>
  <si>
    <t>PCIe MLC SSD Intel DC P3700　800GB×1（アップグレード/有料）</t>
    <rPh sb="44" eb="46">
      <t>ユウリョウ</t>
    </rPh>
    <phoneticPr fontId="4"/>
  </si>
  <si>
    <t>PCIe MLC SSD Intel DC P3700　1.6TB×1（アップグレード/有料）</t>
    <phoneticPr fontId="4"/>
  </si>
  <si>
    <t xml:space="preserve">エンタープライズシリーズ　お申込み情報 </t>
    <phoneticPr fontId="4"/>
  </si>
  <si>
    <t>エンタープライズシリーズ</t>
    <phoneticPr fontId="4"/>
  </si>
  <si>
    <t>list_22_1</t>
    <phoneticPr fontId="4"/>
  </si>
  <si>
    <t>list_22_2</t>
    <phoneticPr fontId="4"/>
  </si>
  <si>
    <t>list_23_1</t>
    <phoneticPr fontId="4"/>
  </si>
  <si>
    <t>list_23_2</t>
    <phoneticPr fontId="4"/>
  </si>
  <si>
    <t>list_25_2</t>
    <phoneticPr fontId="4"/>
  </si>
  <si>
    <t>list_25_1</t>
    <phoneticPr fontId="4"/>
  </si>
  <si>
    <t>list_28_1</t>
    <phoneticPr fontId="4"/>
  </si>
  <si>
    <t>list_28_2</t>
    <phoneticPr fontId="4"/>
  </si>
  <si>
    <t>list_29_1</t>
    <phoneticPr fontId="4"/>
  </si>
  <si>
    <t>list_29_2</t>
    <phoneticPr fontId="4"/>
  </si>
  <si>
    <t>Fujitsu RX1330 M1 Xeon 4Core 3.40GHz</t>
  </si>
  <si>
    <t xml:space="preserve">Fujitsu RX2530 M1 Xeon 10Core 2.30GHz </t>
  </si>
  <si>
    <t xml:space="preserve">Fujitsu RX2530 M1 Xeon 10Core 2.30GHz </t>
    <phoneticPr fontId="4"/>
  </si>
  <si>
    <t>Fujitsu RX2530 M1 Xeon 10Core 2.30GHz 2CPU</t>
  </si>
  <si>
    <t>Fujitsu RX2530 M1 Xeon 10Core 2.30GHz 2CPU</t>
    <phoneticPr fontId="4"/>
  </si>
  <si>
    <t>Fujitsu RX1330 M1 Xeon 4Core 3.40GHz Local 10GbE</t>
  </si>
  <si>
    <t>Fujitsu RX1330 M1 Xeon 4Core 3.40GHz Local 10GbE</t>
    <phoneticPr fontId="4"/>
  </si>
  <si>
    <t>Fujitsu RX2530 M1 Xeon 10Core 2.30GHz Local 10GbE</t>
  </si>
  <si>
    <t>Fujitsu RX2530 M1 Xeon 10Core 2.30GHz Local 10GbE</t>
    <phoneticPr fontId="4"/>
  </si>
  <si>
    <t>Fujitsu RX2530 M1 Xeon 10Core 2.30GHz 2CPU Local 10GbE</t>
  </si>
  <si>
    <t>Fujitsu RX2530 M1 Xeon 10Core 2.30GHz 2CPU Local 10GbE</t>
    <phoneticPr fontId="4"/>
  </si>
  <si>
    <t>下部参照</t>
    <rPh sb="0" eb="2">
      <t>カブ</t>
    </rPh>
    <rPh sb="2" eb="4">
      <t>サンショウ</t>
    </rPh>
    <phoneticPr fontId="4"/>
  </si>
  <si>
    <t>メモリ（サーバがRX1330M1の場合）</t>
    <rPh sb="17" eb="19">
      <t>バアイ</t>
    </rPh>
    <phoneticPr fontId="4"/>
  </si>
  <si>
    <t>メモリ（サーバがRX2530M1 1CPUの場合）</t>
    <rPh sb="22" eb="24">
      <t>バアイ</t>
    </rPh>
    <phoneticPr fontId="4"/>
  </si>
  <si>
    <t>メモリ（サーバがRX2530M1 2CPUの場合）</t>
    <rPh sb="22" eb="24">
      <t>バアイ</t>
    </rPh>
    <phoneticPr fontId="4"/>
  </si>
  <si>
    <t>list_30_1</t>
    <phoneticPr fontId="4"/>
  </si>
  <si>
    <t>list_30_2</t>
    <phoneticPr fontId="4"/>
  </si>
  <si>
    <t>352GB増設 (合計384GB)（アップグレード/有料）</t>
    <rPh sb="9" eb="11">
      <t>ゴウケイ</t>
    </rPh>
    <phoneticPr fontId="4"/>
  </si>
  <si>
    <t>PCIe SSD Intel DC P3700　800GB×1（アップグレード/有料）</t>
    <rPh sb="40" eb="42">
      <t>ユウリョウ</t>
    </rPh>
    <phoneticPr fontId="4"/>
  </si>
  <si>
    <t>PCIe SSD Intel DC P3700　1.6TB×1（アップグレード/有料）</t>
    <phoneticPr fontId="4"/>
  </si>
  <si>
    <t>PCIe SSD Fusion-io ioMemory SX300 1.25TB×1（アップグレード/有料）</t>
    <rPh sb="51" eb="53">
      <t>ユウリョウ</t>
    </rPh>
    <phoneticPr fontId="4"/>
  </si>
  <si>
    <t>サーバモデル（石狩リージョンの場合）</t>
    <rPh sb="7" eb="9">
      <t>イシカリ</t>
    </rPh>
    <rPh sb="15" eb="17">
      <t>バアイ</t>
    </rPh>
    <phoneticPr fontId="4"/>
  </si>
  <si>
    <t>サーバモデル（東京リージョンの場合）</t>
    <rPh sb="7" eb="9">
      <t>トウキョウ</t>
    </rPh>
    <rPh sb="15" eb="17">
      <t>バアイ</t>
    </rPh>
    <phoneticPr fontId="4"/>
  </si>
  <si>
    <t>list_31_1</t>
    <phoneticPr fontId="4"/>
  </si>
  <si>
    <t>list_31_2</t>
    <phoneticPr fontId="4"/>
  </si>
  <si>
    <t>1セット目</t>
    <rPh sb="4" eb="5">
      <t>メ</t>
    </rPh>
    <phoneticPr fontId="4"/>
  </si>
  <si>
    <t>2セット目</t>
    <rPh sb="4" eb="5">
      <t>メ</t>
    </rPh>
    <phoneticPr fontId="4"/>
  </si>
  <si>
    <t>3セット目</t>
    <rPh sb="4" eb="5">
      <t>メ</t>
    </rPh>
    <phoneticPr fontId="4"/>
  </si>
  <si>
    <t>※OSがMicrosoft Windows Server 2008 R2の場合、
　　メモリ認識可能容量は最大32GBとなります。</t>
    <rPh sb="37" eb="39">
      <t>バアイ</t>
    </rPh>
    <rPh sb="53" eb="55">
      <t>サイダイ</t>
    </rPh>
    <phoneticPr fontId="4"/>
  </si>
  <si>
    <r>
      <t>ゾーン　</t>
    </r>
    <r>
      <rPr>
        <b/>
        <sz val="11"/>
        <color theme="5"/>
        <rFont val="ＭＳ Ｐゴシック"/>
        <family val="3"/>
        <charset val="128"/>
      </rPr>
      <t>※指定不可</t>
    </r>
    <rPh sb="5" eb="7">
      <t>シテイ</t>
    </rPh>
    <rPh sb="7" eb="9">
      <t>フカ</t>
    </rPh>
    <phoneticPr fontId="4"/>
  </si>
  <si>
    <t>利用しない</t>
    <rPh sb="0" eb="2">
      <t>リヨウ</t>
    </rPh>
    <phoneticPr fontId="4"/>
  </si>
  <si>
    <t>利用しない　※利用する場合は選択してください</t>
    <phoneticPr fontId="4"/>
  </si>
  <si>
    <t>select_1</t>
    <phoneticPr fontId="4"/>
  </si>
  <si>
    <t>select_2</t>
    <phoneticPr fontId="4"/>
  </si>
  <si>
    <t>select_3</t>
    <phoneticPr fontId="4"/>
  </si>
  <si>
    <t>リスト名</t>
    <rPh sb="3" eb="4">
      <t>メイ</t>
    </rPh>
    <phoneticPr fontId="4"/>
  </si>
  <si>
    <t>項目名</t>
    <rPh sb="0" eb="2">
      <t>コウモク</t>
    </rPh>
    <rPh sb="2" eb="3">
      <t>メイ</t>
    </rPh>
    <phoneticPr fontId="4"/>
  </si>
  <si>
    <t xml:space="preserve">スタンダードシリーズ　お申込み情報 </t>
    <phoneticPr fontId="4"/>
  </si>
  <si>
    <t>スタンダードシリーズ</t>
  </si>
  <si>
    <t>スタンダードシリーズ</t>
    <phoneticPr fontId="4"/>
  </si>
  <si>
    <t>・1回のお支払い金額が30万円を超える場合はコンビニエンスストアでお支払いいただくことができません。</t>
    <phoneticPr fontId="4"/>
  </si>
  <si>
    <t>・1回のお支払い金額が100万円を超える場合は郵便局でお支払いいただくことができません。</t>
    <phoneticPr fontId="4"/>
  </si>
  <si>
    <t>　※本書面の当社への到着日時や入金確認時間によりご希望に添えない場合がございます。
　※当社入金確認日の8日後（*1）から30日後までの日付をご指定下さい。
　 （*1 エンタープライズシリーズ「ローカル回線10GbEモデル」をご選択の場合は21日後から）</t>
    <phoneticPr fontId="4"/>
  </si>
  <si>
    <t>・追加料金なしでご利用いただけるWAF（SiteGuard Lite）は以下OSを選択の場合のみご利用いただけます。</t>
    <rPh sb="1" eb="3">
      <t>ツイカ</t>
    </rPh>
    <rPh sb="3" eb="5">
      <t>リョウキン</t>
    </rPh>
    <rPh sb="9" eb="11">
      <t>リヨウ</t>
    </rPh>
    <rPh sb="36" eb="38">
      <t>イカ</t>
    </rPh>
    <rPh sb="41" eb="43">
      <t>センタク</t>
    </rPh>
    <rPh sb="44" eb="46">
      <t>バアイ</t>
    </rPh>
    <rPh sb="49" eb="51">
      <t>リヨウ</t>
    </rPh>
    <phoneticPr fontId="4"/>
  </si>
  <si>
    <t>　- Redhat Enterprise Linux 6 Server 64bit (標準構成) ※OSライセンス費用有り</t>
    <phoneticPr fontId="4"/>
  </si>
  <si>
    <t>ネットワークオプション</t>
    <phoneticPr fontId="4"/>
  </si>
  <si>
    <t>●ストレージについて</t>
    <phoneticPr fontId="4"/>
  </si>
  <si>
    <t>　・標準ストレージのパーティション指定は承っておりません。</t>
    <rPh sb="2" eb="4">
      <t>ヒョウジュン</t>
    </rPh>
    <phoneticPr fontId="4"/>
  </si>
  <si>
    <t>　・追加ストレージは、原則として、同種2本の場合、RAID1、標準内蔵ストレージを含めて同種4本以上の場合はRAID10での提供となりますが</t>
    <rPh sb="2" eb="4">
      <t>ツイカ</t>
    </rPh>
    <rPh sb="11" eb="13">
      <t>ゲンソク</t>
    </rPh>
    <rPh sb="31" eb="33">
      <t>ヒョウジュン</t>
    </rPh>
    <rPh sb="33" eb="35">
      <t>ナイゾウ</t>
    </rPh>
    <rPh sb="41" eb="42">
      <t>フク</t>
    </rPh>
    <phoneticPr fontId="4"/>
  </si>
  <si>
    <t>1/3</t>
    <phoneticPr fontId="4"/>
  </si>
  <si>
    <t>2/3</t>
    <phoneticPr fontId="4"/>
  </si>
  <si>
    <t>3/3</t>
    <phoneticPr fontId="4"/>
  </si>
  <si>
    <t>●PCIe Flashストレージについて</t>
    <phoneticPr fontId="4"/>
  </si>
  <si>
    <t>112GB増設 (合計128GB)（アップグレード/有料）</t>
    <phoneticPr fontId="4"/>
  </si>
  <si>
    <t>PCIe Flashストレージ</t>
    <phoneticPr fontId="4"/>
  </si>
  <si>
    <t>・Intel DC P3700は、書き込み寿命を有するNANDフラッシュを含んだ「有寿命製品」となります。</t>
    <phoneticPr fontId="4"/>
  </si>
  <si>
    <t>・寿命となったIntel DC P3700のご契約は解約となります。</t>
    <phoneticPr fontId="4"/>
  </si>
  <si>
    <t>・寿命後、再度新規にご契約をされた場合、Intel DC P3700は物理交換となります。</t>
    <phoneticPr fontId="4"/>
  </si>
  <si>
    <t>－</t>
    <phoneticPr fontId="4"/>
  </si>
  <si>
    <t>PCIe Flashストレージ（サーバがRX2530M1の場合）</t>
    <phoneticPr fontId="4"/>
  </si>
  <si>
    <t>list_32_1</t>
    <phoneticPr fontId="4"/>
  </si>
  <si>
    <t>list_32_2</t>
    <phoneticPr fontId="4"/>
  </si>
  <si>
    <t>PCIe Flashストレージ（サーバがRX1330M1かつローカル回線標準モデルの場合）</t>
    <rPh sb="34" eb="36">
      <t>カイセン</t>
    </rPh>
    <rPh sb="36" eb="38">
      <t>ヒョウジュン</t>
    </rPh>
    <phoneticPr fontId="4"/>
  </si>
  <si>
    <t>PCIe Flashストレージ（サーバがRX1330M1かつローカル回線10GbEモデルの場合）</t>
    <rPh sb="34" eb="36">
      <t>カイセン</t>
    </rPh>
    <phoneticPr fontId="4"/>
  </si>
  <si>
    <t>list_33_1</t>
    <phoneticPr fontId="4"/>
  </si>
  <si>
    <t>list_33_2</t>
    <phoneticPr fontId="4"/>
  </si>
  <si>
    <t>NEC E120f-M Xeon 6Core 2.40GHz</t>
    <phoneticPr fontId="4"/>
  </si>
  <si>
    <t xml:space="preserve">NEC E120f-M Xeon 6Core 2.40GHz 2CPU </t>
    <phoneticPr fontId="4"/>
  </si>
  <si>
    <t>※サーバモデルがLocal 10GbEの場合は、ご選択いただけません。</t>
    <rPh sb="20" eb="22">
      <t>バアイ</t>
    </rPh>
    <rPh sb="25" eb="27">
      <t>センタク</t>
    </rPh>
    <phoneticPr fontId="4"/>
  </si>
  <si>
    <t>標準ストレージ（サーバがRX1330M1の場合）</t>
    <rPh sb="0" eb="2">
      <t>ヒョウジュン</t>
    </rPh>
    <rPh sb="21" eb="23">
      <t>バアイ</t>
    </rPh>
    <phoneticPr fontId="4"/>
  </si>
  <si>
    <t>標準ストレージ（サーバがRX2530M1の場合）</t>
    <rPh sb="0" eb="2">
      <t>ヒョウジュン</t>
    </rPh>
    <rPh sb="21" eb="23">
      <t>バアイ</t>
    </rPh>
    <phoneticPr fontId="4"/>
  </si>
  <si>
    <t>list_34_1</t>
    <phoneticPr fontId="4"/>
  </si>
  <si>
    <t>list_34_2</t>
    <phoneticPr fontId="4"/>
  </si>
  <si>
    <t>追加ストレージ（サーバがRX1330M1の場合）</t>
    <rPh sb="0" eb="2">
      <t>ツイカ</t>
    </rPh>
    <rPh sb="21" eb="23">
      <t>バアイ</t>
    </rPh>
    <phoneticPr fontId="4"/>
  </si>
  <si>
    <t>追加ストレージ（サーバがRX2530M1の場合）</t>
    <rPh sb="0" eb="2">
      <t>ツイカ</t>
    </rPh>
    <rPh sb="21" eb="23">
      <t>バアイ</t>
    </rPh>
    <phoneticPr fontId="4"/>
  </si>
  <si>
    <t>list_35_1</t>
    <phoneticPr fontId="4"/>
  </si>
  <si>
    <t>list_35_2</t>
    <phoneticPr fontId="4"/>
  </si>
  <si>
    <t>list_27_1</t>
    <phoneticPr fontId="4"/>
  </si>
  <si>
    <t>list_27_2</t>
    <phoneticPr fontId="4"/>
  </si>
  <si>
    <t>SAS 1.2TB×2（RAID1）</t>
    <phoneticPr fontId="4"/>
  </si>
  <si>
    <t>※サーバモデルがFujitsu RX1330 M1の場合、SAS 1.2TBはご選択いただけません。</t>
    <phoneticPr fontId="4"/>
  </si>
  <si>
    <t>新規利用申込書 （さくらの専用サーバ）</t>
    <rPh sb="0" eb="2">
      <t>シンキ</t>
    </rPh>
    <rPh sb="2" eb="4">
      <t>リヨウ</t>
    </rPh>
    <rPh sb="4" eb="7">
      <t>モウシコミショ</t>
    </rPh>
    <rPh sb="13" eb="15">
      <t>センヨウ</t>
    </rPh>
    <phoneticPr fontId="4"/>
  </si>
  <si>
    <r>
      <t>サーバモデル　</t>
    </r>
    <r>
      <rPr>
        <b/>
        <sz val="11"/>
        <color theme="5"/>
        <rFont val="ＭＳ Ｐゴシック"/>
        <family val="3"/>
        <charset val="128"/>
      </rPr>
      <t>※指定不可</t>
    </r>
    <phoneticPr fontId="4"/>
  </si>
  <si>
    <r>
      <t xml:space="preserve">ゾーン
</t>
    </r>
    <r>
      <rPr>
        <b/>
        <sz val="9"/>
        <color theme="5"/>
        <rFont val="ＭＳ Ｐゴシック"/>
        <family val="3"/>
        <charset val="128"/>
      </rPr>
      <t>※指定不可</t>
    </r>
    <rPh sb="5" eb="7">
      <t>シテイ</t>
    </rPh>
    <rPh sb="7" eb="9">
      <t>フカ</t>
    </rPh>
    <phoneticPr fontId="4"/>
  </si>
  <si>
    <t>Xeon 4Core 2.40GHz</t>
  </si>
  <si>
    <t>Xeon 4Core 2.40GHz</t>
    <phoneticPr fontId="4"/>
  </si>
  <si>
    <t>NEC E120f-M Xeon 6Core 2.40GHz</t>
    <phoneticPr fontId="4"/>
  </si>
  <si>
    <t xml:space="preserve">NEC E120f-M Xeon 6Core 2.40GHz 2CPU </t>
    <phoneticPr fontId="4"/>
  </si>
  <si>
    <t>NEC E120f-M Xeon 6Core 2.40GHz</t>
    <phoneticPr fontId="4"/>
  </si>
  <si>
    <t xml:space="preserve">NEC E120f-M Xeon 6Core 2.40GHz 2CPU </t>
    <phoneticPr fontId="4"/>
  </si>
  <si>
    <t>Windows Server 2012 R2 Standard Edition 64bit版 (最小構成) ※ライセンス費用有り</t>
    <phoneticPr fontId="4"/>
  </si>
  <si>
    <t>Windows Server 2012 R2 Datacenter Edition 64bit版 (最小構成) ※ライセンス費用有り</t>
    <phoneticPr fontId="4"/>
  </si>
  <si>
    <t>Windows Server 2012 R2 Standard Edition 64bit版 2CPU (最小構成) ※ライセンス費用有り</t>
    <phoneticPr fontId="4"/>
  </si>
  <si>
    <t>Windows Server 2012 R2 Datacenter Edition 64bit版 2CPU (最小構成) ※ライセンス費用有り</t>
    <phoneticPr fontId="4"/>
  </si>
  <si>
    <t>SSD Intel DC S3500 240GB×2（RAID1）</t>
  </si>
  <si>
    <t>SSD Intel DC S3500 480GB×2（RAID1）</t>
  </si>
  <si>
    <t>SSD Intel DC S3500 800GB×2（RAID1）</t>
  </si>
  <si>
    <t>SSD Intel DC S3500 1.6TB×2（RAID1）</t>
  </si>
  <si>
    <t>SSD Intel DC S3500 240GB×2（アップグレード/有料）</t>
  </si>
  <si>
    <t>SSD Intel DC S3500 480GB×2（アップグレード/有料）</t>
  </si>
  <si>
    <t>SSD Intel DC S3500 800GB×2（アップグレード/有料）</t>
  </si>
  <si>
    <t>SSD Intel DC S3500 1.6TB×2（アップグレード/有料）</t>
  </si>
  <si>
    <t>・Intel DC P3700 / Fusion-io ioMemoryは、書き込み寿命を有するNANDフラッシュを含んだ「有寿命製品」となります。</t>
    <phoneticPr fontId="4"/>
  </si>
  <si>
    <t>※サーバモデルがFujitsu RX1330 M1 Local 10GbEの場合、ご選択いただけません。</t>
    <rPh sb="42" eb="44">
      <t>センタク</t>
    </rPh>
    <phoneticPr fontId="4"/>
  </si>
  <si>
    <t>　※Fujitsu RX2530 M1の場合、
　　 最大3セットまで選択可能</t>
    <rPh sb="20" eb="22">
      <t>バアイ</t>
    </rPh>
    <rPh sb="27" eb="29">
      <t>サイダイ</t>
    </rPh>
    <rPh sb="35" eb="37">
      <t>センタク</t>
    </rPh>
    <rPh sb="37" eb="39">
      <t>カノウ</t>
    </rPh>
    <phoneticPr fontId="4"/>
  </si>
  <si>
    <t>・ お申し込み受理後、請求書のお支払期限までに入金がない場合は、自動的にキャンセルとして扱わせていただきます。</t>
    <phoneticPr fontId="4"/>
  </si>
  <si>
    <t>・リージョンやゾーンが異なる場合、ローカル接続が出来ません。 「ハイブリッド接続サービス」をご契約いただくことにより異なるリージョン、ゾーンの接続が可能となります。</t>
    <rPh sb="11" eb="12">
      <t>コト</t>
    </rPh>
    <rPh sb="14" eb="16">
      <t>バアイ</t>
    </rPh>
    <rPh sb="58" eb="59">
      <t>コト</t>
    </rPh>
    <phoneticPr fontId="4"/>
  </si>
  <si>
    <t>・リージョンやゾーンが異なる場合、ローカル接続が出来ません。 「ハイブリッド接続サービス」をご契約いただくことにより異なるリージョン、ゾーンの接続が可能となります。</t>
    <phoneticPr fontId="4"/>
  </si>
  <si>
    <r>
      <t>リージョン　</t>
    </r>
    <r>
      <rPr>
        <b/>
        <sz val="11"/>
        <color theme="5"/>
        <rFont val="ＭＳ Ｐゴシック"/>
        <family val="3"/>
        <charset val="128"/>
      </rPr>
      <t>※指定不可</t>
    </r>
    <phoneticPr fontId="4"/>
  </si>
  <si>
    <t>石狩</t>
  </si>
  <si>
    <t>※SAS 1.2TBは申込受付を
　一時停止しております。</t>
    <rPh sb="11" eb="12">
      <t>モウ</t>
    </rPh>
    <rPh sb="12" eb="13">
      <t>コ</t>
    </rPh>
    <rPh sb="13" eb="15">
      <t>ウケツケ</t>
    </rPh>
    <rPh sb="18" eb="20">
      <t>イチジ</t>
    </rPh>
    <rPh sb="20" eb="22">
      <t>テイシ</t>
    </rPh>
    <phoneticPr fontId="4"/>
  </si>
  <si>
    <t>2016.3.15 改訂</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</si>
</sst>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quot;台&quot;"/>
    <numFmt numFmtId="179" formatCode="0_ ;[Red]\-0\ "/>
  </numFmts>
  <fonts count="58"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b/>
      <sz val="11"/>
      <name val="ＭＳ Ｐゴシック"/>
      <family val="3"/>
      <charset val="128"/>
    </font>
    <font>
      <sz val="12"/>
      <name val="ＭＳ Ｐゴシック"/>
      <family val="3"/>
      <charset val="128"/>
    </font>
    <font>
      <sz val="20"/>
      <name val="ＭＳ Ｐゴシック"/>
      <family val="3"/>
      <charset val="128"/>
    </font>
    <font>
      <sz val="7.5"/>
      <name val="ＭＳ Ｐゴシック"/>
      <family val="3"/>
      <charset val="128"/>
    </font>
    <font>
      <b/>
      <sz val="17"/>
      <name val="ＭＳ Ｐゴシック"/>
      <family val="3"/>
      <charset val="128"/>
    </font>
    <font>
      <sz val="16"/>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sz val="7.5"/>
      <color indexed="10"/>
      <name val="ＭＳ Ｐゴシック"/>
      <family val="3"/>
      <charset val="128"/>
    </font>
    <font>
      <u/>
      <sz val="12.65"/>
      <color indexed="12"/>
      <name val="ＭＳ Ｐゴシック"/>
      <family val="3"/>
      <charset val="128"/>
    </font>
    <font>
      <b/>
      <sz val="8"/>
      <name val="ＭＳ Ｐゴシック"/>
      <family val="3"/>
      <charset val="128"/>
    </font>
    <font>
      <u/>
      <sz val="8"/>
      <color indexed="12"/>
      <name val="ＭＳ Ｐゴシック"/>
      <family val="3"/>
      <charset val="128"/>
    </font>
    <font>
      <sz val="14"/>
      <name val="ＭＳ Ｐゴシック"/>
      <family val="3"/>
      <charset val="128"/>
    </font>
    <font>
      <u/>
      <sz val="10"/>
      <color indexed="12"/>
      <name val="ＭＳ Ｐゴシック"/>
      <family val="3"/>
      <charset val="128"/>
    </font>
    <font>
      <sz val="2"/>
      <name val="ＭＳ Ｐゴシック"/>
      <family val="3"/>
      <charset val="128"/>
    </font>
    <font>
      <b/>
      <sz val="14"/>
      <name val="ＭＳ Ｐゴシック"/>
      <family val="3"/>
      <charset val="128"/>
    </font>
    <font>
      <sz val="11"/>
      <name val="ＭＳ ゴシック"/>
      <family val="3"/>
      <charset val="128"/>
    </font>
    <font>
      <u/>
      <sz val="9"/>
      <color indexed="12"/>
      <name val="ＭＳ Ｐゴシック"/>
      <family val="3"/>
      <charset val="128"/>
    </font>
    <font>
      <b/>
      <sz val="12"/>
      <color rgb="FFFF0000"/>
      <name val="ＭＳ Ｐゴシック"/>
      <family val="3"/>
      <charset val="128"/>
    </font>
    <font>
      <sz val="11"/>
      <color theme="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12"/>
      <color theme="0"/>
      <name val="ＭＳ Ｐゴシック"/>
      <family val="3"/>
      <charset val="128"/>
    </font>
    <font>
      <b/>
      <sz val="10"/>
      <color rgb="FFFF0000"/>
      <name val="ＭＳ Ｐゴシック"/>
      <family val="3"/>
      <charset val="128"/>
    </font>
    <font>
      <sz val="9"/>
      <color rgb="FFFF0000"/>
      <name val="ＭＳ Ｐゴシック"/>
      <family val="3"/>
      <charset val="128"/>
    </font>
    <font>
      <b/>
      <sz val="12"/>
      <color theme="0"/>
      <name val="ＭＳ Ｐゴシック"/>
      <family val="3"/>
      <charset val="128"/>
    </font>
    <font>
      <sz val="9"/>
      <color theme="0" tint="-0.34998626667073579"/>
      <name val="ＭＳ Ｐゴシック"/>
      <family val="3"/>
      <charset val="128"/>
    </font>
    <font>
      <sz val="10"/>
      <color rgb="FF00B050"/>
      <name val="ＭＳ Ｐゴシック"/>
      <family val="3"/>
      <charset val="128"/>
    </font>
    <font>
      <sz val="9"/>
      <color rgb="FF00B050"/>
      <name val="ＭＳ Ｐゴシック"/>
      <family val="3"/>
      <charset val="128"/>
    </font>
    <font>
      <sz val="9"/>
      <color theme="0"/>
      <name val="ＭＳ Ｐゴシック"/>
      <family val="3"/>
      <charset val="128"/>
    </font>
    <font>
      <sz val="12"/>
      <color rgb="FF00B050"/>
      <name val="ＭＳ Ｐゴシック"/>
      <family val="3"/>
      <charset val="128"/>
    </font>
    <font>
      <sz val="11"/>
      <color rgb="FFFF0000"/>
      <name val="ＭＳ Ｐゴシック"/>
      <family val="3"/>
      <charset val="128"/>
    </font>
    <font>
      <sz val="8"/>
      <color rgb="FFFF0000"/>
      <name val="ＭＳ Ｐゴシック"/>
      <family val="3"/>
      <charset val="128"/>
    </font>
    <font>
      <sz val="7"/>
      <color rgb="FFFF0000"/>
      <name val="ＭＳ Ｐゴシック"/>
      <family val="3"/>
      <charset val="128"/>
    </font>
    <font>
      <sz val="8"/>
      <color theme="0"/>
      <name val="ＭＳ Ｐゴシック"/>
      <family val="3"/>
      <charset val="128"/>
    </font>
    <font>
      <b/>
      <sz val="11"/>
      <color theme="5"/>
      <name val="ＭＳ Ｐゴシック"/>
      <family val="3"/>
      <charset val="128"/>
    </font>
    <font>
      <b/>
      <sz val="12"/>
      <color rgb="FFC00000"/>
      <name val="ＭＳ Ｐゴシック"/>
      <family val="3"/>
      <charset val="128"/>
    </font>
    <font>
      <b/>
      <sz val="12"/>
      <color theme="5"/>
      <name val="ＭＳ Ｐゴシック"/>
      <family val="3"/>
      <charset val="128"/>
    </font>
    <font>
      <b/>
      <sz val="9"/>
      <color theme="5"/>
      <name val="ＭＳ Ｐゴシック"/>
      <family val="3"/>
      <charset val="128"/>
    </font>
    <font>
      <sz val="8"/>
      <color theme="5"/>
      <name val="ＭＳ Ｐゴシック"/>
      <family val="3"/>
      <charset val="128"/>
    </font>
    <font>
      <sz val="7.5"/>
      <color theme="5"/>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CC"/>
        <bgColor indexed="64"/>
      </patternFill>
    </fill>
    <fill>
      <patternFill patternType="solid">
        <fgColor theme="3" tint="0.59999389629810485"/>
        <bgColor indexed="64"/>
      </patternFill>
    </fill>
    <fill>
      <patternFill patternType="solid">
        <fgColor theme="5"/>
        <bgColor indexed="64"/>
      </patternFill>
    </fill>
  </fills>
  <borders count="120">
    <border>
      <left/>
      <right/>
      <top/>
      <bottom/>
      <diagonal/>
    </border>
    <border>
      <left/>
      <right/>
      <top style="thin">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style="thick">
        <color indexed="64"/>
      </top>
      <bottom style="thin">
        <color indexed="64"/>
      </bottom>
      <diagonal/>
    </border>
    <border>
      <left/>
      <right/>
      <top/>
      <bottom style="hair">
        <color indexed="64"/>
      </bottom>
      <diagonal/>
    </border>
    <border>
      <left/>
      <right/>
      <top/>
      <bottom style="thin">
        <color indexed="64"/>
      </bottom>
      <diagonal/>
    </border>
    <border>
      <left style="thick">
        <color indexed="64"/>
      </left>
      <right/>
      <top style="thick">
        <color indexed="64"/>
      </top>
      <bottom/>
      <diagonal/>
    </border>
    <border>
      <left/>
      <right style="thick">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ck">
        <color indexed="64"/>
      </bottom>
      <diagonal/>
    </border>
    <border>
      <left/>
      <right style="thick">
        <color indexed="64"/>
      </right>
      <top/>
      <bottom style="thick">
        <color indexed="64"/>
      </bottom>
      <diagonal/>
    </border>
    <border>
      <left/>
      <right style="hair">
        <color indexed="64"/>
      </right>
      <top style="thin">
        <color indexed="64"/>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medium">
        <color indexed="64"/>
      </bottom>
      <diagonal/>
    </border>
    <border>
      <left style="thin">
        <color indexed="64"/>
      </left>
      <right/>
      <top style="thin">
        <color indexed="64"/>
      </top>
      <bottom/>
      <diagonal/>
    </border>
    <border>
      <left/>
      <right style="thick">
        <color indexed="64"/>
      </right>
      <top style="thin">
        <color indexed="64"/>
      </top>
      <bottom/>
      <diagonal/>
    </border>
    <border>
      <left/>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medium">
        <color indexed="64"/>
      </right>
      <top/>
      <bottom style="thin">
        <color indexed="64"/>
      </bottom>
      <diagonal/>
    </border>
    <border>
      <left style="thick">
        <color indexed="64"/>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hair">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ck">
        <color indexed="64"/>
      </bottom>
      <diagonal/>
    </border>
    <border>
      <left style="thin">
        <color indexed="64"/>
      </left>
      <right/>
      <top/>
      <bottom style="thick">
        <color indexed="64"/>
      </bottom>
      <diagonal/>
    </border>
    <border>
      <left/>
      <right style="thick">
        <color indexed="64"/>
      </right>
      <top style="medium">
        <color indexed="64"/>
      </top>
      <bottom/>
      <diagonal/>
    </border>
    <border>
      <left/>
      <right/>
      <top style="medium">
        <color indexed="64"/>
      </top>
      <bottom style="thin">
        <color indexed="64"/>
      </bottom>
      <diagonal/>
    </border>
    <border>
      <left style="thick">
        <color indexed="64"/>
      </left>
      <right/>
      <top style="medium">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style="thin">
        <color indexed="64"/>
      </top>
      <bottom style="thick">
        <color indexed="64"/>
      </bottom>
      <diagonal/>
    </border>
    <border>
      <left style="thin">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ck">
        <color indexed="64"/>
      </left>
      <right/>
      <top/>
      <bottom style="thin">
        <color indexed="64"/>
      </bottom>
      <diagonal/>
    </border>
    <border>
      <left style="dotted">
        <color indexed="64"/>
      </left>
      <right/>
      <top style="thick">
        <color indexed="64"/>
      </top>
      <bottom/>
      <diagonal/>
    </border>
    <border>
      <left style="dotted">
        <color indexed="64"/>
      </left>
      <right/>
      <top/>
      <bottom style="thick">
        <color indexed="64"/>
      </bottom>
      <diagonal/>
    </border>
    <border>
      <left style="thick">
        <color indexed="64"/>
      </left>
      <right/>
      <top style="thin">
        <color indexed="64"/>
      </top>
      <bottom style="thin">
        <color indexed="64"/>
      </bottom>
      <diagonal/>
    </border>
    <border>
      <left/>
      <right style="dashed">
        <color indexed="64"/>
      </right>
      <top style="thick">
        <color indexed="64"/>
      </top>
      <bottom/>
      <diagonal/>
    </border>
    <border>
      <left/>
      <right style="dashed">
        <color indexed="64"/>
      </right>
      <top/>
      <bottom style="thick">
        <color indexed="64"/>
      </bottom>
      <diagonal/>
    </border>
    <border>
      <left style="dashed">
        <color indexed="64"/>
      </left>
      <right/>
      <top style="thick">
        <color indexed="64"/>
      </top>
      <bottom style="thin">
        <color indexed="64"/>
      </bottom>
      <diagonal/>
    </border>
    <border>
      <left style="dashed">
        <color indexed="64"/>
      </left>
      <right/>
      <top style="thin">
        <color indexed="64"/>
      </top>
      <bottom style="thick">
        <color indexed="64"/>
      </bottom>
      <diagonal/>
    </border>
    <border>
      <left style="thin">
        <color indexed="64"/>
      </left>
      <right/>
      <top style="thick">
        <color indexed="64"/>
      </top>
      <bottom style="thin">
        <color indexed="64"/>
      </bottom>
      <diagonal/>
    </border>
    <border>
      <left style="dashed">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top style="thin">
        <color indexed="64"/>
      </top>
      <bottom style="thick">
        <color indexed="64"/>
      </bottom>
      <diagonal/>
    </border>
    <border>
      <left style="thick">
        <color indexed="64"/>
      </left>
      <right style="thin">
        <color indexed="64"/>
      </right>
      <top/>
      <bottom style="thin">
        <color indexed="64"/>
      </bottom>
      <diagonal/>
    </border>
    <border>
      <left style="dashed">
        <color indexed="64"/>
      </left>
      <right/>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s>
  <cellStyleXfs count="2">
    <xf numFmtId="0" fontId="0" fillId="0" borderId="0">
      <alignment vertical="center"/>
    </xf>
    <xf numFmtId="0" fontId="25" fillId="0" borderId="0" applyNumberFormat="0" applyFill="0" applyBorder="0" applyAlignment="0" applyProtection="0">
      <alignment vertical="top"/>
      <protection locked="0"/>
    </xf>
  </cellStyleXfs>
  <cellXfs count="806">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Border="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horizontal="right" vertical="center"/>
    </xf>
    <xf numFmtId="0" fontId="1" fillId="0" borderId="0" xfId="0" applyFont="1">
      <alignment vertical="center"/>
    </xf>
    <xf numFmtId="0" fontId="1" fillId="0" borderId="0" xfId="0" applyFont="1" applyAlignment="1">
      <alignment horizontal="right" vertical="center"/>
    </xf>
    <xf numFmtId="49" fontId="1" fillId="0" borderId="0" xfId="0" applyNumberFormat="1" applyFont="1" applyFill="1" applyAlignment="1">
      <alignment horizontal="right" vertical="center"/>
    </xf>
    <xf numFmtId="49" fontId="5" fillId="0" borderId="0" xfId="0" applyNumberFormat="1" applyFont="1" applyFill="1" applyAlignment="1">
      <alignment horizontal="right" vertical="center"/>
    </xf>
    <xf numFmtId="49" fontId="1" fillId="0" borderId="0" xfId="0" applyNumberFormat="1" applyFont="1" applyAlignment="1">
      <alignment horizontal="right" vertical="center"/>
    </xf>
    <xf numFmtId="0" fontId="8" fillId="0" borderId="0" xfId="0" applyFont="1" applyFill="1" applyAlignment="1">
      <alignment horizontal="left" vertical="center"/>
    </xf>
    <xf numFmtId="0" fontId="6" fillId="0" borderId="1" xfId="0" applyFont="1" applyFill="1" applyBorder="1" applyAlignment="1">
      <alignment horizontal="left" vertical="center"/>
    </xf>
    <xf numFmtId="0" fontId="0" fillId="0" borderId="0" xfId="0" applyBorder="1">
      <alignment vertical="center"/>
    </xf>
    <xf numFmtId="0" fontId="7"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9" fillId="0" borderId="0" xfId="0" applyFont="1" applyFill="1" applyBorder="1" applyAlignment="1">
      <alignment horizontal="left" vertical="center"/>
    </xf>
    <xf numFmtId="0" fontId="11" fillId="0" borderId="0"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2" xfId="0" applyFont="1" applyFill="1" applyBorder="1" applyAlignment="1">
      <alignment horizontal="left" vertical="center"/>
    </xf>
    <xf numFmtId="0" fontId="6" fillId="0" borderId="2" xfId="0" applyFont="1" applyFill="1" applyBorder="1" applyAlignment="1">
      <alignment horizontal="right" vertical="center"/>
    </xf>
    <xf numFmtId="0" fontId="6" fillId="0" borderId="6" xfId="0" applyFont="1" applyFill="1" applyBorder="1" applyAlignment="1">
      <alignment horizontal="left" vertical="center"/>
    </xf>
    <xf numFmtId="56" fontId="1" fillId="0" borderId="0" xfId="0" applyNumberFormat="1" applyFont="1">
      <alignment vertical="center"/>
    </xf>
    <xf numFmtId="49" fontId="2" fillId="0" borderId="0" xfId="0" applyNumberFormat="1" applyFont="1" applyFill="1" applyBorder="1" applyAlignment="1">
      <alignment horizontal="right" vertical="center"/>
    </xf>
    <xf numFmtId="0" fontId="1" fillId="2" borderId="0" xfId="0" applyFont="1" applyFill="1" applyBorder="1" applyAlignment="1">
      <alignment horizontal="right" vertical="center"/>
    </xf>
    <xf numFmtId="0" fontId="0" fillId="2" borderId="0" xfId="0" applyFill="1" applyBorder="1" applyAlignment="1">
      <alignment horizontal="right" vertical="center"/>
    </xf>
    <xf numFmtId="0" fontId="6" fillId="0" borderId="7" xfId="0" applyFont="1" applyFill="1" applyBorder="1" applyAlignment="1">
      <alignment horizontal="right" vertical="center"/>
    </xf>
    <xf numFmtId="0" fontId="6" fillId="0" borderId="8" xfId="0" applyFont="1" applyFill="1" applyBorder="1" applyAlignment="1">
      <alignment horizontal="left" vertical="center"/>
    </xf>
    <xf numFmtId="0" fontId="6" fillId="0" borderId="8" xfId="0" applyFont="1" applyFill="1" applyBorder="1">
      <alignment vertical="center"/>
    </xf>
    <xf numFmtId="0" fontId="6" fillId="0" borderId="8" xfId="0" applyFont="1" applyBorder="1" applyAlignment="1">
      <alignment vertical="center"/>
    </xf>
    <xf numFmtId="0" fontId="6" fillId="0" borderId="9" xfId="0" applyFont="1" applyFill="1" applyBorder="1">
      <alignment vertical="center"/>
    </xf>
    <xf numFmtId="0" fontId="6" fillId="0" borderId="9" xfId="0" applyFont="1" applyFill="1" applyBorder="1" applyAlignment="1">
      <alignment vertical="center"/>
    </xf>
    <xf numFmtId="0" fontId="6" fillId="0" borderId="1" xfId="0" applyFont="1" applyFill="1" applyBorder="1" applyAlignment="1">
      <alignment vertical="center"/>
    </xf>
    <xf numFmtId="0" fontId="6" fillId="0" borderId="1" xfId="0" applyFont="1" applyBorder="1" applyAlignment="1">
      <alignment horizontal="center" vertical="center"/>
    </xf>
    <xf numFmtId="0" fontId="6" fillId="0" borderId="10" xfId="0" applyFont="1" applyFill="1" applyBorder="1" applyAlignment="1">
      <alignment vertical="center"/>
    </xf>
    <xf numFmtId="0" fontId="6" fillId="0" borderId="10" xfId="0" applyFont="1" applyBorder="1" applyAlignment="1">
      <alignment vertical="center"/>
    </xf>
    <xf numFmtId="0" fontId="6" fillId="0" borderId="1" xfId="0" applyFont="1" applyFill="1" applyBorder="1" applyAlignment="1">
      <alignment horizontal="right" vertical="center"/>
    </xf>
    <xf numFmtId="0" fontId="9" fillId="0" borderId="0" xfId="0" applyFont="1" applyFill="1" applyBorder="1" applyAlignment="1">
      <alignment horizontal="center" vertical="center"/>
    </xf>
    <xf numFmtId="0" fontId="9" fillId="0" borderId="0" xfId="0" applyFont="1" applyBorder="1">
      <alignment vertical="center"/>
    </xf>
    <xf numFmtId="0" fontId="1" fillId="0" borderId="0" xfId="0" applyFont="1" applyFill="1" applyBorder="1" applyAlignment="1">
      <alignment horizontal="center" vertical="center"/>
    </xf>
    <xf numFmtId="0" fontId="0" fillId="0" borderId="11" xfId="0" applyBorder="1" applyAlignment="1">
      <alignment horizontal="left"/>
    </xf>
    <xf numFmtId="0" fontId="1" fillId="0" borderId="0" xfId="0" applyFont="1" applyFill="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center" vertical="top"/>
    </xf>
    <xf numFmtId="0" fontId="1" fillId="0" borderId="0" xfId="0" applyFont="1" applyFill="1" applyAlignment="1">
      <alignment horizontal="right" vertical="top"/>
    </xf>
    <xf numFmtId="0" fontId="6" fillId="0" borderId="10" xfId="0" applyFont="1" applyFill="1" applyBorder="1" applyAlignment="1">
      <alignment horizontal="center" vertical="center"/>
    </xf>
    <xf numFmtId="0" fontId="9" fillId="0" borderId="0" xfId="0" applyFont="1" applyBorder="1" applyAlignment="1">
      <alignment vertical="center" shrinkToFit="1"/>
    </xf>
    <xf numFmtId="0" fontId="6" fillId="0" borderId="10" xfId="0" applyFont="1" applyBorder="1" applyAlignment="1">
      <alignment horizontal="center" vertical="center" shrinkToFit="1"/>
    </xf>
    <xf numFmtId="0" fontId="6" fillId="0" borderId="12" xfId="0" applyFont="1" applyFill="1" applyBorder="1">
      <alignment vertical="center"/>
    </xf>
    <xf numFmtId="0" fontId="2" fillId="0" borderId="13" xfId="0" applyFont="1" applyFill="1" applyBorder="1" applyAlignment="1">
      <alignment vertical="center"/>
    </xf>
    <xf numFmtId="0" fontId="9" fillId="0" borderId="14" xfId="0" applyFont="1" applyBorder="1" applyAlignment="1">
      <alignment vertical="center" shrinkToFit="1"/>
    </xf>
    <xf numFmtId="0" fontId="9" fillId="0" borderId="10" xfId="0" applyFont="1" applyBorder="1" applyAlignment="1">
      <alignment vertical="center" shrinkToFit="1"/>
    </xf>
    <xf numFmtId="0" fontId="6" fillId="0" borderId="15" xfId="0" applyFont="1" applyFill="1" applyBorder="1" applyAlignment="1">
      <alignment vertical="center" wrapText="1"/>
    </xf>
    <xf numFmtId="0" fontId="6" fillId="0" borderId="15" xfId="0" applyFont="1" applyFill="1" applyBorder="1">
      <alignment vertical="center"/>
    </xf>
    <xf numFmtId="0" fontId="6" fillId="0" borderId="16" xfId="0" applyFont="1" applyFill="1" applyBorder="1">
      <alignment vertical="center"/>
    </xf>
    <xf numFmtId="0" fontId="6" fillId="0" borderId="7" xfId="0" applyFont="1" applyFill="1" applyBorder="1" applyAlignment="1">
      <alignment vertical="center"/>
    </xf>
    <xf numFmtId="0" fontId="9" fillId="0" borderId="17" xfId="0" applyFont="1" applyBorder="1" applyAlignment="1">
      <alignment vertical="center" shrinkToFit="1"/>
    </xf>
    <xf numFmtId="0" fontId="6" fillId="0" borderId="0" xfId="0" applyFont="1" applyFill="1" applyBorder="1" applyAlignment="1">
      <alignment vertical="center"/>
    </xf>
    <xf numFmtId="0" fontId="6" fillId="0" borderId="18" xfId="0" applyFont="1" applyFill="1" applyBorder="1">
      <alignment vertical="center"/>
    </xf>
    <xf numFmtId="0" fontId="6" fillId="0" borderId="13" xfId="0" applyFont="1" applyFill="1" applyBorder="1" applyAlignment="1">
      <alignment horizontal="right" vertical="center"/>
    </xf>
    <xf numFmtId="0" fontId="6" fillId="0" borderId="13" xfId="0" applyFont="1" applyFill="1" applyBorder="1" applyAlignment="1">
      <alignment horizontal="left" vertical="center"/>
    </xf>
    <xf numFmtId="0" fontId="6" fillId="0" borderId="10" xfId="0" applyFont="1" applyFill="1" applyBorder="1">
      <alignment vertical="center"/>
    </xf>
    <xf numFmtId="0" fontId="6" fillId="0" borderId="0" xfId="0" applyFont="1" applyFill="1" applyBorder="1">
      <alignment vertical="center"/>
    </xf>
    <xf numFmtId="0" fontId="1" fillId="0" borderId="19"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horizontal="right"/>
    </xf>
    <xf numFmtId="0" fontId="17" fillId="0" borderId="0" xfId="0" applyFont="1" applyFill="1" applyAlignment="1">
      <alignment horizontal="left"/>
    </xf>
    <xf numFmtId="0" fontId="17" fillId="0" borderId="0" xfId="0" applyFont="1" applyFill="1" applyAlignment="1">
      <alignment horizontal="right"/>
    </xf>
    <xf numFmtId="0" fontId="17" fillId="0" borderId="0" xfId="0" applyFont="1" applyFill="1" applyBorder="1" applyAlignment="1">
      <alignment horizontal="righ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5" fillId="0" borderId="13" xfId="0" applyFont="1" applyBorder="1" applyAlignment="1">
      <alignment vertical="center" shrinkToFit="1"/>
    </xf>
    <xf numFmtId="0" fontId="6" fillId="0" borderId="7" xfId="0" applyFont="1" applyBorder="1" applyAlignment="1">
      <alignment vertical="center"/>
    </xf>
    <xf numFmtId="0" fontId="6" fillId="0" borderId="20" xfId="0" applyFont="1" applyFill="1" applyBorder="1" applyAlignment="1">
      <alignment vertical="center"/>
    </xf>
    <xf numFmtId="0" fontId="6" fillId="0" borderId="21" xfId="0" applyFont="1" applyFill="1" applyBorder="1" applyAlignment="1">
      <alignment vertical="center"/>
    </xf>
    <xf numFmtId="0" fontId="2" fillId="0" borderId="0" xfId="0" applyFont="1" applyFill="1" applyBorder="1" applyAlignment="1">
      <alignment horizontal="left" vertical="center"/>
    </xf>
    <xf numFmtId="49" fontId="9" fillId="0" borderId="13" xfId="0" applyNumberFormat="1" applyFont="1" applyBorder="1" applyAlignment="1">
      <alignment vertical="center" shrinkToFit="1"/>
    </xf>
    <xf numFmtId="49" fontId="9" fillId="0" borderId="22" xfId="0" applyNumberFormat="1" applyFont="1" applyBorder="1" applyAlignment="1">
      <alignment vertical="center" shrinkToFit="1"/>
    </xf>
    <xf numFmtId="49" fontId="9" fillId="0" borderId="18" xfId="0" applyNumberFormat="1" applyFont="1" applyBorder="1" applyAlignment="1">
      <alignment horizontal="center" vertical="center" shrinkToFit="1"/>
    </xf>
    <xf numFmtId="49" fontId="9" fillId="0" borderId="13" xfId="0" applyNumberFormat="1" applyFont="1" applyFill="1" applyBorder="1" applyAlignment="1">
      <alignment vertical="center" shrinkToFit="1"/>
    </xf>
    <xf numFmtId="0" fontId="3" fillId="2" borderId="13" xfId="0" applyFont="1" applyFill="1" applyBorder="1" applyAlignment="1">
      <alignment vertical="center"/>
    </xf>
    <xf numFmtId="0" fontId="0" fillId="2" borderId="13" xfId="0" applyFill="1" applyBorder="1" applyAlignment="1">
      <alignment vertical="center"/>
    </xf>
    <xf numFmtId="0" fontId="1" fillId="0" borderId="0" xfId="0" applyFont="1" applyFill="1" applyBorder="1">
      <alignment vertical="center"/>
    </xf>
    <xf numFmtId="0" fontId="24" fillId="2" borderId="15" xfId="0" applyFont="1" applyFill="1" applyBorder="1" applyAlignment="1">
      <alignment vertical="center"/>
    </xf>
    <xf numFmtId="0" fontId="18" fillId="0" borderId="0" xfId="0" applyFont="1" applyFill="1" applyAlignment="1">
      <alignment vertical="top"/>
    </xf>
    <xf numFmtId="0" fontId="12" fillId="0" borderId="0" xfId="0" applyFont="1" applyFill="1" applyBorder="1" applyAlignment="1">
      <alignment horizontal="left" vertical="center"/>
    </xf>
    <xf numFmtId="0" fontId="20" fillId="0" borderId="0" xfId="0" applyFont="1" applyFill="1" applyBorder="1" applyAlignment="1">
      <alignment horizontal="left" vertical="center"/>
    </xf>
    <xf numFmtId="0" fontId="15" fillId="0" borderId="13" xfId="0" applyFont="1" applyBorder="1" applyAlignment="1">
      <alignment vertical="center"/>
    </xf>
    <xf numFmtId="0" fontId="15" fillId="0" borderId="7" xfId="0" applyFont="1" applyBorder="1" applyAlignment="1"/>
    <xf numFmtId="0" fontId="2" fillId="0" borderId="0" xfId="0" applyFont="1" applyFill="1" applyAlignment="1">
      <alignment horizontal="left" vertical="center"/>
    </xf>
    <xf numFmtId="0" fontId="6" fillId="0" borderId="10" xfId="0" applyFont="1" applyBorder="1" applyAlignment="1" applyProtection="1">
      <alignment vertical="center"/>
    </xf>
    <xf numFmtId="49" fontId="6" fillId="0" borderId="1" xfId="0" applyNumberFormat="1" applyFont="1" applyFill="1" applyBorder="1" applyAlignment="1">
      <alignmen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vertical="center"/>
    </xf>
    <xf numFmtId="49" fontId="6" fillId="0" borderId="13" xfId="0" applyNumberFormat="1" applyFont="1" applyFill="1" applyBorder="1" applyAlignment="1">
      <alignment horizontal="left" vertical="center"/>
    </xf>
    <xf numFmtId="0" fontId="8" fillId="2" borderId="23" xfId="0" applyFont="1" applyFill="1" applyBorder="1" applyAlignment="1">
      <alignment horizontal="left" vertical="top"/>
    </xf>
    <xf numFmtId="0" fontId="5" fillId="0" borderId="0" xfId="0" applyFont="1" applyFill="1" applyBorder="1" applyAlignment="1">
      <alignment horizontal="left" shrinkToFit="1"/>
    </xf>
    <xf numFmtId="0" fontId="5" fillId="0" borderId="0" xfId="0" applyFont="1" applyFill="1" applyBorder="1" applyAlignment="1">
      <alignment horizontal="left" vertical="center" shrinkToFit="1"/>
    </xf>
    <xf numFmtId="0" fontId="12" fillId="0" borderId="0" xfId="0" applyFont="1" applyFill="1" applyAlignment="1">
      <alignment vertical="top"/>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right" vertical="center"/>
    </xf>
    <xf numFmtId="0" fontId="19" fillId="0" borderId="0" xfId="0" applyFont="1" applyFill="1" applyBorder="1" applyAlignment="1">
      <alignment horizontal="right" vertical="center"/>
    </xf>
    <xf numFmtId="0" fontId="19" fillId="0" borderId="0" xfId="0" applyFont="1" applyFill="1" applyAlignment="1">
      <alignment horizontal="lef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3" fillId="0" borderId="0" xfId="0" applyFont="1" applyFill="1" applyBorder="1" applyAlignment="1">
      <alignment horizontal="center" vertical="top"/>
    </xf>
    <xf numFmtId="0" fontId="0" fillId="0" borderId="0" xfId="0" applyBorder="1" applyAlignment="1">
      <alignment vertical="top"/>
    </xf>
    <xf numFmtId="0" fontId="9" fillId="0" borderId="0" xfId="0" applyFont="1" applyFill="1" applyBorder="1" applyAlignment="1">
      <alignment horizontal="center" vertical="top"/>
    </xf>
    <xf numFmtId="0" fontId="9" fillId="0" borderId="0" xfId="0" applyFont="1" applyBorder="1" applyAlignment="1">
      <alignment vertical="top"/>
    </xf>
    <xf numFmtId="0" fontId="0" fillId="0" borderId="27" xfId="0" applyBorder="1" applyAlignment="1">
      <alignment vertical="center"/>
    </xf>
    <xf numFmtId="0" fontId="34" fillId="0" borderId="0" xfId="0" applyFont="1" applyFill="1" applyAlignment="1"/>
    <xf numFmtId="0" fontId="34" fillId="0" borderId="0" xfId="0" applyFont="1" applyFill="1" applyBorder="1" applyAlignment="1"/>
    <xf numFmtId="0" fontId="0" fillId="0" borderId="0" xfId="0"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178" fontId="1" fillId="0" borderId="0" xfId="0" applyNumberFormat="1" applyFont="1" applyBorder="1" applyAlignment="1">
      <alignment horizontal="center" vertical="center" wrapText="1"/>
    </xf>
    <xf numFmtId="0" fontId="1" fillId="0" borderId="0" xfId="0" applyFont="1" applyBorder="1" applyAlignment="1">
      <alignment vertical="center"/>
    </xf>
    <xf numFmtId="0" fontId="14" fillId="0" borderId="0" xfId="0" applyFont="1" applyBorder="1" applyAlignment="1">
      <alignment horizontal="center" vertical="center"/>
    </xf>
    <xf numFmtId="0" fontId="17" fillId="0" borderId="0" xfId="0" applyFont="1" applyFill="1" applyBorder="1" applyAlignment="1">
      <alignment horizontal="left" vertical="center" shrinkToFit="1"/>
    </xf>
    <xf numFmtId="0" fontId="6" fillId="0" borderId="0" xfId="0" applyFont="1" applyFill="1" applyAlignment="1">
      <alignment horizontal="left" vertical="center" shrinkToFit="1"/>
    </xf>
    <xf numFmtId="0" fontId="6" fillId="0" borderId="15" xfId="0" applyFont="1" applyBorder="1" applyAlignment="1">
      <alignment vertical="center"/>
    </xf>
    <xf numFmtId="0" fontId="6" fillId="0" borderId="13" xfId="0" applyFont="1" applyBorder="1" applyAlignment="1">
      <alignment vertical="center"/>
    </xf>
    <xf numFmtId="0" fontId="0" fillId="0" borderId="13" xfId="0" applyFont="1" applyFill="1" applyBorder="1" applyAlignment="1">
      <alignment horizontal="center" vertical="center"/>
    </xf>
    <xf numFmtId="0" fontId="5" fillId="0" borderId="0" xfId="0" applyFont="1" applyFill="1" applyBorder="1" applyAlignment="1">
      <alignment horizontal="left"/>
    </xf>
    <xf numFmtId="0" fontId="6" fillId="0" borderId="13" xfId="0" applyFont="1" applyFill="1" applyBorder="1" applyAlignment="1">
      <alignment horizontal="center" vertical="center" shrinkToFit="1"/>
    </xf>
    <xf numFmtId="0" fontId="6" fillId="0" borderId="22" xfId="0" applyFont="1" applyFill="1" applyBorder="1" applyAlignment="1">
      <alignment horizontal="center" vertical="center"/>
    </xf>
    <xf numFmtId="0" fontId="6" fillId="0" borderId="0" xfId="0" applyFont="1" applyBorder="1" applyAlignment="1">
      <alignment vertical="center"/>
    </xf>
    <xf numFmtId="0" fontId="2" fillId="0" borderId="7" xfId="0" applyFont="1" applyFill="1" applyBorder="1" applyAlignment="1">
      <alignment vertical="center"/>
    </xf>
    <xf numFmtId="0" fontId="6" fillId="0" borderId="29" xfId="0" applyFont="1" applyFill="1" applyBorder="1" applyAlignment="1">
      <alignment vertical="center"/>
    </xf>
    <xf numFmtId="0" fontId="36" fillId="2" borderId="0"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38" fillId="0" borderId="0" xfId="0" applyFont="1" applyFill="1" applyAlignment="1" applyProtection="1">
      <alignment vertical="center" shrinkToFit="1"/>
    </xf>
    <xf numFmtId="0" fontId="38" fillId="0" borderId="0" xfId="0" applyFont="1" applyFill="1" applyBorder="1" applyAlignment="1" applyProtection="1">
      <alignment vertical="center" shrinkToFit="1"/>
    </xf>
    <xf numFmtId="0" fontId="27" fillId="0" borderId="0" xfId="1" applyFont="1" applyFill="1" applyBorder="1" applyAlignment="1" applyProtection="1">
      <alignmen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right"/>
    </xf>
    <xf numFmtId="0" fontId="5" fillId="0" borderId="0" xfId="0" applyFont="1" applyFill="1" applyAlignment="1">
      <alignment horizontal="left"/>
    </xf>
    <xf numFmtId="179" fontId="5" fillId="0" borderId="0"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0" fontId="5" fillId="0" borderId="0" xfId="0" applyFont="1" applyFill="1" applyAlignment="1">
      <alignment vertical="center"/>
    </xf>
    <xf numFmtId="0" fontId="5" fillId="0" borderId="10" xfId="0" applyFont="1" applyFill="1" applyBorder="1" applyAlignment="1">
      <alignment vertical="center"/>
    </xf>
    <xf numFmtId="0" fontId="5" fillId="0" borderId="0" xfId="0" applyFont="1" applyFill="1" applyAlignment="1" applyProtection="1">
      <alignment horizontal="left" vertical="center" shrinkToFit="1"/>
    </xf>
    <xf numFmtId="0" fontId="6" fillId="0" borderId="0" xfId="0" applyFont="1" applyFill="1" applyBorder="1" applyAlignment="1" applyProtection="1">
      <alignment vertical="center"/>
    </xf>
    <xf numFmtId="0" fontId="0" fillId="0" borderId="0" xfId="0" applyProtection="1">
      <alignment vertical="center"/>
    </xf>
    <xf numFmtId="0" fontId="12" fillId="3" borderId="30" xfId="0" applyFont="1" applyFill="1" applyBorder="1" applyAlignment="1">
      <alignment horizontal="left" vertical="center"/>
    </xf>
    <xf numFmtId="0" fontId="12" fillId="3" borderId="31" xfId="0" applyFont="1" applyFill="1" applyBorder="1" applyAlignment="1">
      <alignment horizontal="left" vertical="center"/>
    </xf>
    <xf numFmtId="0" fontId="12" fillId="3" borderId="32" xfId="0" applyFont="1" applyFill="1" applyBorder="1" applyAlignment="1">
      <alignment horizontal="left" vertical="center"/>
    </xf>
    <xf numFmtId="0" fontId="38" fillId="0" borderId="0" xfId="0" applyFont="1" applyFill="1" applyBorder="1" applyAlignment="1" applyProtection="1">
      <alignment horizontal="left" vertical="center" shrinkToFit="1"/>
    </xf>
    <xf numFmtId="0" fontId="2" fillId="4" borderId="11"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5" fillId="0" borderId="0" xfId="0" applyFont="1" applyAlignment="1">
      <alignment horizontal="left" vertical="center" shrinkToFit="1"/>
    </xf>
    <xf numFmtId="0" fontId="12" fillId="0" borderId="0" xfId="0" applyFont="1" applyFill="1" applyAlignment="1">
      <alignment vertical="center"/>
    </xf>
    <xf numFmtId="0" fontId="5" fillId="0" borderId="0" xfId="0" applyFont="1" applyAlignment="1">
      <alignment vertical="center" shrinkToFit="1"/>
    </xf>
    <xf numFmtId="0" fontId="2" fillId="0" borderId="0" xfId="0" applyFont="1" applyFill="1" applyBorder="1" applyAlignment="1">
      <alignment vertical="center" shrinkToFit="1"/>
    </xf>
    <xf numFmtId="0" fontId="5" fillId="0" borderId="0" xfId="0" applyFont="1" applyBorder="1" applyAlignment="1">
      <alignment vertical="center" shrinkToFit="1"/>
    </xf>
    <xf numFmtId="0" fontId="0" fillId="0" borderId="0" xfId="0" applyBorder="1" applyProtection="1">
      <alignment vertical="center"/>
    </xf>
    <xf numFmtId="0" fontId="10" fillId="0" borderId="0" xfId="0" applyFont="1" applyBorder="1" applyAlignment="1">
      <alignment horizontal="center" vertical="center"/>
    </xf>
    <xf numFmtId="0" fontId="1" fillId="0" borderId="0" xfId="0" applyFont="1" applyBorder="1" applyAlignment="1" applyProtection="1">
      <alignment vertical="center"/>
    </xf>
    <xf numFmtId="0" fontId="15" fillId="0" borderId="0" xfId="0" applyFont="1" applyBorder="1" applyAlignment="1" applyProtection="1">
      <alignment horizontal="center" vertical="center"/>
    </xf>
    <xf numFmtId="0" fontId="0" fillId="0" borderId="0" xfId="0" applyFill="1" applyBorder="1" applyAlignment="1" applyProtection="1">
      <alignment vertical="center"/>
    </xf>
    <xf numFmtId="0" fontId="2" fillId="0" borderId="0" xfId="0" applyFont="1" applyFill="1" applyBorder="1" applyAlignment="1" applyProtection="1">
      <alignment vertical="center" wrapText="1"/>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xf>
    <xf numFmtId="0" fontId="0" fillId="0" borderId="0" xfId="0" applyFill="1" applyBorder="1" applyProtection="1">
      <alignment vertical="center"/>
    </xf>
    <xf numFmtId="0" fontId="1" fillId="0" borderId="0" xfId="0" applyFont="1" applyFill="1" applyBorder="1" applyAlignment="1" applyProtection="1">
      <alignment vertical="center"/>
    </xf>
    <xf numFmtId="0" fontId="1" fillId="0" borderId="0" xfId="0" applyFont="1" applyAlignment="1" applyProtection="1">
      <alignment horizontal="center" vertical="center"/>
    </xf>
    <xf numFmtId="0" fontId="3" fillId="0" borderId="0" xfId="0" applyFont="1" applyBorder="1" applyAlignment="1" applyProtection="1">
      <alignment horizontal="left" vertical="center"/>
    </xf>
    <xf numFmtId="0" fontId="0" fillId="0" borderId="0" xfId="0" applyBorder="1" applyAlignment="1" applyProtection="1">
      <alignment vertical="center"/>
    </xf>
    <xf numFmtId="0" fontId="2" fillId="0" borderId="0" xfId="0" applyFont="1" applyFill="1" applyBorder="1" applyAlignment="1" applyProtection="1">
      <alignment vertical="center"/>
    </xf>
    <xf numFmtId="0" fontId="6" fillId="0" borderId="2" xfId="0" applyFont="1" applyFill="1" applyBorder="1" applyAlignment="1">
      <alignment vertical="center"/>
    </xf>
    <xf numFmtId="0" fontId="2" fillId="0" borderId="2" xfId="0" applyFont="1" applyFill="1" applyBorder="1" applyAlignment="1">
      <alignment vertical="center"/>
    </xf>
    <xf numFmtId="0" fontId="6" fillId="0" borderId="33" xfId="0" applyFont="1" applyFill="1" applyBorder="1" applyAlignment="1">
      <alignment vertical="center"/>
    </xf>
    <xf numFmtId="49" fontId="9" fillId="0" borderId="34" xfId="0" applyNumberFormat="1" applyFont="1" applyFill="1" applyBorder="1" applyAlignment="1">
      <alignment vertical="center" shrinkToFit="1"/>
    </xf>
    <xf numFmtId="0" fontId="2" fillId="0" borderId="34" xfId="0" applyFont="1" applyFill="1" applyBorder="1" applyAlignment="1">
      <alignment horizontal="center" vertical="center"/>
    </xf>
    <xf numFmtId="0" fontId="6" fillId="0" borderId="1" xfId="0" applyFont="1" applyBorder="1" applyAlignment="1">
      <alignment vertical="center"/>
    </xf>
    <xf numFmtId="0" fontId="0" fillId="0" borderId="1" xfId="0" applyBorder="1" applyAlignment="1">
      <alignment vertical="center"/>
    </xf>
    <xf numFmtId="49" fontId="9" fillId="0" borderId="1" xfId="0" applyNumberFormat="1"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49" fontId="9" fillId="0" borderId="1" xfId="0" applyNumberFormat="1" applyFont="1" applyBorder="1" applyAlignment="1">
      <alignment vertical="center" shrinkToFit="1"/>
    </xf>
    <xf numFmtId="0" fontId="2" fillId="0" borderId="1" xfId="0" applyFont="1" applyFill="1" applyBorder="1" applyAlignment="1">
      <alignment horizontal="center" vertical="center"/>
    </xf>
    <xf numFmtId="49" fontId="9" fillId="0" borderId="35" xfId="0" applyNumberFormat="1" applyFont="1" applyBorder="1" applyAlignment="1">
      <alignment vertical="center" shrinkToFit="1"/>
    </xf>
    <xf numFmtId="0" fontId="6" fillId="0" borderId="15" xfId="0" applyFont="1" applyBorder="1" applyAlignment="1">
      <alignment vertical="center" shrinkToFit="1"/>
    </xf>
    <xf numFmtId="0" fontId="6" fillId="0" borderId="8" xfId="0" applyFont="1" applyFill="1" applyBorder="1" applyAlignment="1">
      <alignment horizontal="center" vertical="center"/>
    </xf>
    <xf numFmtId="0" fontId="39" fillId="0" borderId="0" xfId="0" applyFont="1" applyFill="1" applyBorder="1" applyAlignment="1" applyProtection="1">
      <alignment vertical="center" shrinkToFit="1"/>
    </xf>
    <xf numFmtId="0" fontId="5" fillId="0" borderId="0" xfId="0" applyFont="1" applyBorder="1" applyAlignment="1" applyProtection="1">
      <alignment vertical="top" wrapText="1"/>
    </xf>
    <xf numFmtId="0" fontId="2" fillId="0" borderId="0" xfId="0" applyFont="1" applyBorder="1" applyAlignment="1" applyProtection="1">
      <alignment vertical="center"/>
    </xf>
    <xf numFmtId="0" fontId="15" fillId="0" borderId="0" xfId="0" applyFont="1" applyBorder="1" applyAlignment="1" applyProtection="1">
      <alignment vertical="center" wrapText="1" shrinkToFit="1"/>
    </xf>
    <xf numFmtId="0" fontId="0" fillId="0" borderId="0" xfId="0" applyAlignment="1">
      <alignment vertical="center"/>
    </xf>
    <xf numFmtId="0" fontId="6" fillId="0" borderId="36" xfId="0" applyFont="1" applyBorder="1">
      <alignment vertical="center"/>
    </xf>
    <xf numFmtId="0" fontId="0" fillId="0" borderId="36" xfId="0" applyBorder="1">
      <alignment vertical="center"/>
    </xf>
    <xf numFmtId="0" fontId="6" fillId="0" borderId="0" xfId="0" applyFont="1">
      <alignment vertical="center"/>
    </xf>
    <xf numFmtId="0" fontId="6" fillId="0" borderId="0" xfId="0" applyFont="1" applyBorder="1">
      <alignment vertical="center"/>
    </xf>
    <xf numFmtId="0" fontId="40" fillId="0" borderId="0" xfId="0" applyFont="1" applyFill="1" applyBorder="1" applyAlignment="1" applyProtection="1">
      <alignment vertical="center" shrinkToFit="1"/>
    </xf>
    <xf numFmtId="0" fontId="0" fillId="0" borderId="3" xfId="0" applyBorder="1">
      <alignment vertical="center"/>
    </xf>
    <xf numFmtId="0" fontId="0" fillId="0" borderId="4" xfId="0" applyBorder="1">
      <alignment vertical="center"/>
    </xf>
    <xf numFmtId="0" fontId="2" fillId="0" borderId="4" xfId="0" applyFont="1" applyFill="1" applyBorder="1" applyAlignment="1">
      <alignment horizontal="left" vertical="center"/>
    </xf>
    <xf numFmtId="0" fontId="6" fillId="0" borderId="5" xfId="0" applyFont="1" applyBorder="1">
      <alignment vertical="center"/>
    </xf>
    <xf numFmtId="0" fontId="6" fillId="0" borderId="2" xfId="0" applyFont="1" applyBorder="1">
      <alignment vertical="center"/>
    </xf>
    <xf numFmtId="0" fontId="6" fillId="0" borderId="6" xfId="0" applyFont="1" applyBorder="1">
      <alignment vertical="center"/>
    </xf>
    <xf numFmtId="0" fontId="1" fillId="0" borderId="0" xfId="0" applyFont="1" applyProtection="1">
      <alignment vertical="center"/>
      <protection locked="0" hidden="1"/>
    </xf>
    <xf numFmtId="0" fontId="6" fillId="0" borderId="0" xfId="0" applyFont="1" applyFill="1" applyBorder="1" applyAlignment="1" applyProtection="1">
      <alignment horizontal="left" vertical="center"/>
    </xf>
    <xf numFmtId="0" fontId="0" fillId="0" borderId="0" xfId="0" applyBorder="1" applyAlignment="1">
      <alignment horizontal="left" vertical="center" shrinkToFit="1"/>
    </xf>
    <xf numFmtId="0" fontId="0" fillId="0" borderId="0" xfId="0" applyBorder="1" applyAlignment="1">
      <alignment vertical="center" shrinkToFit="1"/>
    </xf>
    <xf numFmtId="0" fontId="39" fillId="0" borderId="0" xfId="0" applyFont="1" applyFill="1" applyBorder="1" applyAlignment="1">
      <alignment horizontal="right" vertical="center"/>
    </xf>
    <xf numFmtId="0" fontId="39" fillId="0" borderId="0" xfId="0" applyFont="1" applyFill="1" applyAlignment="1">
      <alignment horizontal="left" vertical="center"/>
    </xf>
    <xf numFmtId="176" fontId="28" fillId="0" borderId="0" xfId="0" applyNumberFormat="1" applyFont="1" applyFill="1" applyBorder="1" applyAlignment="1" applyProtection="1">
      <alignment horizontal="center" vertical="center"/>
    </xf>
    <xf numFmtId="176" fontId="9" fillId="0" borderId="0" xfId="0" applyNumberFormat="1" applyFont="1" applyFill="1" applyBorder="1" applyAlignment="1" applyProtection="1">
      <alignment horizontal="left" vertical="center"/>
    </xf>
    <xf numFmtId="0" fontId="15" fillId="0" borderId="0" xfId="0" applyFont="1" applyBorder="1" applyAlignment="1" applyProtection="1">
      <alignment vertical="center"/>
    </xf>
    <xf numFmtId="0" fontId="5" fillId="0" borderId="0" xfId="0" applyFont="1" applyProtection="1">
      <alignment vertical="center"/>
    </xf>
    <xf numFmtId="0" fontId="26" fillId="0" borderId="0" xfId="0" applyFont="1" applyFill="1" applyAlignment="1" applyProtection="1">
      <alignment vertical="top"/>
    </xf>
    <xf numFmtId="0" fontId="5" fillId="0" borderId="0" xfId="0" applyFont="1">
      <alignment vertical="center"/>
    </xf>
    <xf numFmtId="0" fontId="6" fillId="0" borderId="0" xfId="0" applyFont="1" applyBorder="1" applyAlignment="1">
      <alignment vertical="center" wrapText="1"/>
    </xf>
    <xf numFmtId="0" fontId="0" fillId="0" borderId="0" xfId="0" applyBorder="1" applyAlignment="1" applyProtection="1">
      <alignment horizontal="center" vertical="center"/>
    </xf>
    <xf numFmtId="0" fontId="9"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26" fillId="0" borderId="0" xfId="0" applyFont="1" applyBorder="1" applyAlignment="1" applyProtection="1">
      <alignment horizontal="left" vertical="center"/>
    </xf>
    <xf numFmtId="0" fontId="40" fillId="0" borderId="37" xfId="0" applyFont="1" applyFill="1" applyBorder="1" applyAlignment="1" applyProtection="1">
      <alignment vertical="center" shrinkToFit="1"/>
    </xf>
    <xf numFmtId="0" fontId="40" fillId="0" borderId="38" xfId="0" applyFont="1" applyFill="1" applyBorder="1" applyAlignment="1" applyProtection="1">
      <alignment vertical="center" shrinkToFit="1"/>
    </xf>
    <xf numFmtId="0" fontId="40" fillId="0" borderId="39" xfId="0" applyFont="1" applyFill="1" applyBorder="1" applyAlignment="1" applyProtection="1">
      <alignment vertical="center" shrinkToFit="1"/>
    </xf>
    <xf numFmtId="0" fontId="43" fillId="0" borderId="0" xfId="0" applyFont="1">
      <alignment vertical="center"/>
    </xf>
    <xf numFmtId="0" fontId="9" fillId="0" borderId="0" xfId="0" applyFont="1" applyBorder="1" applyAlignment="1">
      <alignment vertical="center"/>
    </xf>
    <xf numFmtId="0" fontId="0" fillId="0" borderId="0" xfId="0" applyFill="1">
      <alignment vertical="center"/>
    </xf>
    <xf numFmtId="0" fontId="44" fillId="0" borderId="0" xfId="0" applyFont="1" applyFill="1" applyAlignment="1">
      <alignment horizontal="left" vertical="center"/>
    </xf>
    <xf numFmtId="0" fontId="9" fillId="0" borderId="38" xfId="0" applyFont="1" applyFill="1" applyBorder="1" applyAlignment="1">
      <alignment vertical="center" shrinkToFit="1"/>
    </xf>
    <xf numFmtId="0" fontId="15" fillId="0" borderId="40" xfId="0" applyFont="1" applyFill="1" applyBorder="1" applyAlignment="1">
      <alignment vertical="center"/>
    </xf>
    <xf numFmtId="0" fontId="15" fillId="0" borderId="38" xfId="0" applyFont="1" applyFill="1" applyBorder="1" applyAlignment="1">
      <alignment vertical="center"/>
    </xf>
    <xf numFmtId="0" fontId="15" fillId="0" borderId="2" xfId="0" applyFont="1" applyFill="1" applyBorder="1" applyAlignment="1">
      <alignment vertical="center"/>
    </xf>
    <xf numFmtId="0" fontId="45" fillId="0" borderId="0" xfId="0" applyFont="1" applyBorder="1" applyAlignment="1"/>
    <xf numFmtId="0" fontId="45" fillId="0" borderId="0" xfId="0" applyFont="1" applyBorder="1" applyAlignment="1">
      <alignment vertical="top"/>
    </xf>
    <xf numFmtId="0" fontId="3" fillId="0" borderId="0" xfId="0" applyFont="1" applyFill="1" applyBorder="1" applyAlignment="1">
      <alignment vertical="center"/>
    </xf>
    <xf numFmtId="0" fontId="9" fillId="0" borderId="0" xfId="0" applyFont="1" applyFill="1" applyBorder="1" applyAlignment="1">
      <alignment vertical="center"/>
    </xf>
    <xf numFmtId="0" fontId="15" fillId="0" borderId="7" xfId="0" applyFont="1" applyFill="1" applyBorder="1" applyAlignment="1">
      <alignment vertical="center"/>
    </xf>
    <xf numFmtId="0" fontId="29" fillId="0" borderId="0" xfId="1" applyFont="1" applyFill="1" applyBorder="1" applyAlignment="1" applyProtection="1">
      <alignment vertical="center"/>
    </xf>
    <xf numFmtId="0" fontId="0" fillId="0" borderId="0" xfId="0" applyFo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0" fillId="0" borderId="36" xfId="0" applyFont="1" applyBorder="1">
      <alignment vertical="center"/>
    </xf>
    <xf numFmtId="49" fontId="32" fillId="0" borderId="1" xfId="0" applyNumberFormat="1" applyFont="1" applyFill="1" applyBorder="1" applyAlignment="1">
      <alignment vertical="center" shrinkToFit="1"/>
    </xf>
    <xf numFmtId="0" fontId="15" fillId="0" borderId="10" xfId="0" applyFont="1" applyFill="1" applyBorder="1" applyAlignment="1">
      <alignment vertical="center"/>
    </xf>
    <xf numFmtId="0" fontId="15" fillId="0" borderId="42" xfId="0" applyFont="1" applyFill="1" applyBorder="1" applyAlignment="1">
      <alignment vertical="center"/>
    </xf>
    <xf numFmtId="0" fontId="9" fillId="0" borderId="10" xfId="0" applyFont="1" applyFill="1" applyBorder="1" applyAlignment="1">
      <alignment vertical="center" shrinkToFit="1"/>
    </xf>
    <xf numFmtId="9" fontId="6" fillId="0" borderId="0" xfId="0" applyNumberFormat="1" applyFont="1" applyAlignment="1">
      <alignment vertical="center"/>
    </xf>
    <xf numFmtId="9" fontId="6" fillId="0" borderId="0" xfId="0" applyNumberFormat="1" applyFont="1" applyAlignment="1">
      <alignment vertical="center" shrinkToFit="1"/>
    </xf>
    <xf numFmtId="0" fontId="29" fillId="0" borderId="0" xfId="1" applyFont="1" applyAlignment="1" applyProtection="1">
      <alignment vertical="center" shrinkToFit="1"/>
      <protection locked="0"/>
    </xf>
    <xf numFmtId="0" fontId="6" fillId="0" borderId="0" xfId="0" applyFont="1" applyAlignment="1">
      <alignment vertical="center"/>
    </xf>
    <xf numFmtId="0" fontId="38" fillId="0" borderId="0" xfId="0" applyFont="1" applyFill="1" applyBorder="1" applyAlignment="1" applyProtection="1">
      <alignment vertical="center"/>
    </xf>
    <xf numFmtId="0" fontId="33" fillId="0" borderId="0" xfId="1" applyFont="1" applyFill="1" applyAlignment="1" applyProtection="1">
      <alignment vertical="center"/>
    </xf>
    <xf numFmtId="0" fontId="29" fillId="0" borderId="0" xfId="1" applyFont="1" applyAlignment="1" applyProtection="1">
      <alignment vertical="center"/>
      <protection locked="0"/>
    </xf>
    <xf numFmtId="0" fontId="5" fillId="0" borderId="0" xfId="0" applyFont="1" applyFill="1" applyBorder="1" applyAlignment="1" applyProtection="1">
      <alignment vertical="center" shrinkToFit="1"/>
    </xf>
    <xf numFmtId="0" fontId="27" fillId="0" borderId="0" xfId="1" applyFont="1" applyAlignment="1" applyProtection="1">
      <alignment vertical="center"/>
    </xf>
    <xf numFmtId="0" fontId="27" fillId="0" borderId="0" xfId="1" applyFont="1" applyFill="1" applyBorder="1" applyAlignment="1" applyProtection="1">
      <alignment vertical="center"/>
    </xf>
    <xf numFmtId="0" fontId="5" fillId="0" borderId="0" xfId="0" applyFont="1" applyFill="1" applyBorder="1" applyAlignment="1" applyProtection="1">
      <alignment vertical="center"/>
    </xf>
    <xf numFmtId="0" fontId="3" fillId="0" borderId="7" xfId="0" applyFont="1" applyBorder="1" applyAlignment="1" applyProtection="1">
      <alignment vertical="center"/>
    </xf>
    <xf numFmtId="0" fontId="3" fillId="0" borderId="29" xfId="0" applyFont="1" applyBorder="1" applyAlignment="1" applyProtection="1">
      <alignment vertical="center"/>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46" fillId="0" borderId="0" xfId="0" applyFont="1" applyFill="1" applyBorder="1" applyAlignment="1">
      <alignment vertical="center"/>
    </xf>
    <xf numFmtId="0" fontId="30" fillId="2" borderId="0" xfId="0" applyFont="1" applyFill="1" applyBorder="1" applyAlignment="1" applyProtection="1">
      <alignment horizontal="right" vertical="center"/>
      <protection locked="0"/>
    </xf>
    <xf numFmtId="177" fontId="4" fillId="0" borderId="0" xfId="0" applyNumberFormat="1" applyFont="1" applyFill="1" applyBorder="1" applyAlignment="1">
      <alignment vertical="center" shrinkToFit="1"/>
    </xf>
    <xf numFmtId="0" fontId="41" fillId="0" borderId="8" xfId="0" applyFont="1" applyFill="1" applyBorder="1" applyAlignment="1">
      <alignment vertical="center"/>
    </xf>
    <xf numFmtId="0" fontId="15" fillId="0" borderId="0" xfId="0" applyFont="1" applyProtection="1">
      <alignment vertical="center"/>
    </xf>
    <xf numFmtId="0" fontId="15" fillId="0" borderId="0" xfId="0" applyFont="1" applyBorder="1" applyAlignment="1">
      <alignment vertical="center" shrinkToFit="1"/>
    </xf>
    <xf numFmtId="0" fontId="15" fillId="0" borderId="0" xfId="0" applyFont="1" applyBorder="1" applyAlignment="1">
      <alignment vertical="center"/>
    </xf>
    <xf numFmtId="0" fontId="15" fillId="0" borderId="0" xfId="0" applyFont="1">
      <alignment vertical="center"/>
    </xf>
    <xf numFmtId="0" fontId="15" fillId="0" borderId="0" xfId="0" applyFont="1" applyBorder="1" applyProtection="1">
      <alignment vertical="center"/>
    </xf>
    <xf numFmtId="0" fontId="15" fillId="0" borderId="0" xfId="0" applyFont="1" applyFill="1" applyBorder="1" applyAlignment="1" applyProtection="1">
      <alignment vertical="center"/>
    </xf>
    <xf numFmtId="0" fontId="15" fillId="0" borderId="0" xfId="0" applyFont="1" applyFill="1" applyBorder="1" applyProtection="1">
      <alignment vertical="center"/>
    </xf>
    <xf numFmtId="0" fontId="15" fillId="0" borderId="0" xfId="0" applyFont="1" applyAlignment="1" applyProtection="1">
      <alignment horizontal="center" vertical="center"/>
    </xf>
    <xf numFmtId="176" fontId="9" fillId="0" borderId="0" xfId="0" applyNumberFormat="1" applyFont="1" applyFill="1" applyBorder="1" applyAlignment="1" applyProtection="1">
      <alignment vertical="center"/>
    </xf>
    <xf numFmtId="0" fontId="47" fillId="0" borderId="0" xfId="0" applyFont="1" applyFill="1" applyBorder="1" applyAlignment="1" applyProtection="1">
      <alignment vertical="center"/>
    </xf>
    <xf numFmtId="0" fontId="48" fillId="0" borderId="0" xfId="0" applyFont="1" applyBorder="1" applyAlignment="1" applyProtection="1">
      <alignment vertical="center"/>
    </xf>
    <xf numFmtId="0" fontId="48" fillId="0" borderId="0" xfId="0" applyFont="1" applyFill="1" applyBorder="1" applyProtection="1">
      <alignment vertical="center"/>
    </xf>
    <xf numFmtId="0" fontId="0" fillId="0" borderId="0" xfId="0" applyFont="1" applyFill="1" applyBorder="1" applyAlignment="1" applyProtection="1">
      <alignment vertical="center"/>
    </xf>
    <xf numFmtId="176" fontId="48" fillId="0" borderId="0" xfId="0" applyNumberFormat="1" applyFont="1" applyFill="1" applyBorder="1" applyAlignment="1" applyProtection="1">
      <alignment horizontal="center" vertical="center"/>
    </xf>
    <xf numFmtId="176" fontId="48" fillId="0" borderId="0" xfId="0" applyNumberFormat="1" applyFont="1" applyFill="1" applyBorder="1" applyAlignment="1" applyProtection="1">
      <alignment horizontal="left" vertical="center"/>
    </xf>
    <xf numFmtId="0" fontId="48" fillId="0" borderId="0" xfId="0" applyFont="1">
      <alignment vertical="center"/>
    </xf>
    <xf numFmtId="0" fontId="48" fillId="0" borderId="0" xfId="0" applyFont="1" applyAlignment="1">
      <alignment horizontal="right" vertical="center"/>
    </xf>
    <xf numFmtId="0" fontId="34" fillId="0" borderId="0" xfId="0" applyFont="1" applyBorder="1" applyAlignment="1" applyProtection="1">
      <alignment vertical="center"/>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xf>
    <xf numFmtId="0" fontId="34" fillId="0" borderId="0" xfId="0" applyFont="1" applyFill="1" applyBorder="1" applyAlignment="1">
      <alignment vertical="center"/>
    </xf>
    <xf numFmtId="0" fontId="14" fillId="0" borderId="0" xfId="0" applyFont="1">
      <alignment vertical="center"/>
    </xf>
    <xf numFmtId="0" fontId="0" fillId="0" borderId="28" xfId="0" applyBorder="1">
      <alignment vertical="center"/>
    </xf>
    <xf numFmtId="0" fontId="0" fillId="0" borderId="46" xfId="0" applyFill="1" applyBorder="1" applyProtection="1">
      <alignment vertical="center"/>
      <protection locked="0"/>
    </xf>
    <xf numFmtId="0" fontId="0" fillId="0" borderId="28" xfId="0" applyBorder="1" applyAlignment="1">
      <alignment horizontal="center" vertical="center"/>
    </xf>
    <xf numFmtId="0" fontId="0" fillId="0" borderId="46" xfId="0" applyBorder="1">
      <alignment vertical="center"/>
    </xf>
    <xf numFmtId="0" fontId="0" fillId="0" borderId="47" xfId="0" applyFill="1" applyBorder="1" applyProtection="1">
      <alignment vertical="center"/>
      <protection locked="0"/>
    </xf>
    <xf numFmtId="0" fontId="0" fillId="0" borderId="47" xfId="0" applyBorder="1">
      <alignment vertical="center"/>
    </xf>
    <xf numFmtId="0" fontId="0" fillId="0" borderId="48" xfId="0" applyFill="1" applyBorder="1" applyProtection="1">
      <alignment vertical="center"/>
      <protection locked="0"/>
    </xf>
    <xf numFmtId="0" fontId="0" fillId="0" borderId="48" xfId="0" applyBorder="1">
      <alignment vertical="center"/>
    </xf>
    <xf numFmtId="0" fontId="0" fillId="7" borderId="46" xfId="0" applyFill="1" applyBorder="1" applyProtection="1">
      <alignment vertical="center"/>
      <protection locked="0"/>
    </xf>
    <xf numFmtId="0" fontId="0" fillId="7" borderId="47" xfId="0" applyFill="1" applyBorder="1" applyProtection="1">
      <alignment vertical="center"/>
      <protection locked="0"/>
    </xf>
    <xf numFmtId="0" fontId="0" fillId="7" borderId="48" xfId="0" applyFill="1" applyBorder="1" applyProtection="1">
      <alignment vertical="center"/>
      <protection locked="0"/>
    </xf>
    <xf numFmtId="0" fontId="0" fillId="7" borderId="49" xfId="0" applyFill="1" applyBorder="1" applyProtection="1">
      <alignment vertical="center"/>
      <protection locked="0"/>
    </xf>
    <xf numFmtId="0" fontId="0" fillId="7" borderId="28" xfId="0" applyFill="1" applyBorder="1">
      <alignment vertical="center"/>
    </xf>
    <xf numFmtId="0" fontId="35" fillId="0" borderId="0" xfId="0" applyFont="1">
      <alignment vertical="center"/>
    </xf>
    <xf numFmtId="0" fontId="0" fillId="0" borderId="14" xfId="0" applyFill="1" applyBorder="1">
      <alignment vertical="center"/>
    </xf>
    <xf numFmtId="0" fontId="0" fillId="0" borderId="50" xfId="0" applyFill="1" applyBorder="1">
      <alignment vertical="center"/>
    </xf>
    <xf numFmtId="0" fontId="0" fillId="0" borderId="0" xfId="0" applyFill="1" applyBorder="1" applyProtection="1">
      <alignment vertical="center"/>
      <protection locked="0"/>
    </xf>
    <xf numFmtId="0" fontId="0" fillId="0" borderId="0" xfId="0" applyFill="1" applyBorder="1">
      <alignment vertical="center"/>
    </xf>
    <xf numFmtId="0" fontId="0" fillId="7" borderId="51" xfId="0" applyFill="1" applyBorder="1" applyProtection="1">
      <alignment vertical="center"/>
      <protection locked="0"/>
    </xf>
    <xf numFmtId="0" fontId="0" fillId="0" borderId="28" xfId="0" applyFill="1" applyBorder="1" applyAlignment="1">
      <alignment horizontal="center" vertical="center"/>
    </xf>
    <xf numFmtId="0" fontId="0" fillId="0" borderId="28" xfId="0" applyBorder="1" applyAlignment="1">
      <alignment horizontal="left" vertical="center"/>
    </xf>
    <xf numFmtId="0" fontId="0" fillId="7" borderId="46" xfId="0" applyFill="1" applyBorder="1" applyAlignment="1">
      <alignment horizontal="center" vertical="center"/>
    </xf>
    <xf numFmtId="0" fontId="0" fillId="7" borderId="47" xfId="0" applyFill="1" applyBorder="1" applyAlignment="1">
      <alignment horizontal="center" vertical="center"/>
    </xf>
    <xf numFmtId="0" fontId="0" fillId="7" borderId="48" xfId="0" applyFill="1" applyBorder="1" applyAlignment="1">
      <alignment horizontal="center" vertical="center"/>
    </xf>
    <xf numFmtId="0" fontId="0" fillId="8" borderId="28" xfId="0" applyFill="1" applyBorder="1" applyAlignment="1">
      <alignment vertical="center" shrinkToFit="1"/>
    </xf>
    <xf numFmtId="0" fontId="0" fillId="0" borderId="0" xfId="0" applyFill="1" applyBorder="1" applyAlignment="1">
      <alignment horizontal="center" vertical="center"/>
    </xf>
    <xf numFmtId="0" fontId="35" fillId="0" borderId="0" xfId="0" applyFont="1" applyFill="1">
      <alignment vertical="center"/>
    </xf>
    <xf numFmtId="0" fontId="0" fillId="7" borderId="51" xfId="0" applyFill="1" applyBorder="1" applyAlignment="1">
      <alignment horizontal="center" vertical="center"/>
    </xf>
    <xf numFmtId="0" fontId="0" fillId="7" borderId="49" xfId="0"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Alignment="1">
      <alignment horizontal="left" vertical="center" shrinkToFit="1"/>
    </xf>
    <xf numFmtId="0" fontId="0" fillId="7" borderId="47" xfId="0" applyNumberFormat="1" applyFill="1" applyBorder="1" applyAlignment="1">
      <alignment horizontal="center" vertical="center" shrinkToFit="1"/>
    </xf>
    <xf numFmtId="0" fontId="5" fillId="0" borderId="0" xfId="0" applyFont="1" applyFill="1" applyBorder="1" applyAlignment="1">
      <alignment horizontal="right" vertical="center"/>
    </xf>
    <xf numFmtId="49" fontId="2" fillId="0" borderId="0"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Alignment="1">
      <alignment horizontal="left" vertical="center" shrinkToFi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shrinkToFit="1"/>
    </xf>
    <xf numFmtId="49" fontId="2" fillId="0" borderId="0"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31" fillId="9" borderId="0" xfId="0" applyFont="1" applyFill="1">
      <alignment vertical="center"/>
    </xf>
    <xf numFmtId="0" fontId="0" fillId="9" borderId="0" xfId="0" applyFill="1">
      <alignment vertical="center"/>
    </xf>
    <xf numFmtId="0" fontId="14" fillId="9" borderId="0" xfId="0" applyFont="1" applyFill="1">
      <alignment vertical="center"/>
    </xf>
    <xf numFmtId="0" fontId="0" fillId="0" borderId="51" xfId="0" applyBorder="1">
      <alignment vertical="center"/>
    </xf>
    <xf numFmtId="0" fontId="0" fillId="0" borderId="0" xfId="0" applyFill="1" applyBorder="1" applyAlignment="1">
      <alignment vertical="center" shrinkToFit="1"/>
    </xf>
    <xf numFmtId="0" fontId="42" fillId="10" borderId="109" xfId="0" applyFont="1" applyFill="1" applyBorder="1" applyAlignment="1">
      <alignment horizontal="left" vertical="center"/>
    </xf>
    <xf numFmtId="0" fontId="42" fillId="10" borderId="110" xfId="0" applyFont="1" applyFill="1" applyBorder="1" applyAlignment="1">
      <alignment vertical="center" shrinkToFit="1"/>
    </xf>
    <xf numFmtId="0" fontId="42" fillId="10" borderId="110" xfId="0" applyFont="1" applyFill="1" applyBorder="1" applyAlignment="1">
      <alignment horizontal="left" vertical="center" shrinkToFit="1"/>
    </xf>
    <xf numFmtId="0" fontId="42" fillId="10" borderId="110" xfId="0" applyFont="1" applyFill="1" applyBorder="1" applyAlignment="1" applyProtection="1">
      <alignment horizontal="left" vertical="center" shrinkToFit="1"/>
    </xf>
    <xf numFmtId="177" fontId="42" fillId="10" borderId="111" xfId="0" applyNumberFormat="1" applyFont="1" applyFill="1" applyBorder="1" applyAlignment="1">
      <alignment vertical="center" shrinkToFit="1"/>
    </xf>
    <xf numFmtId="0" fontId="4" fillId="0" borderId="112" xfId="0" applyFont="1" applyBorder="1" applyAlignment="1">
      <alignment vertical="center" shrinkToFit="1"/>
    </xf>
    <xf numFmtId="0" fontId="4" fillId="0" borderId="113" xfId="0" applyFont="1" applyBorder="1" applyAlignment="1">
      <alignment vertical="center"/>
    </xf>
    <xf numFmtId="0" fontId="4" fillId="0" borderId="113" xfId="0" applyFont="1" applyBorder="1" applyAlignment="1">
      <alignment vertical="center" shrinkToFit="1"/>
    </xf>
    <xf numFmtId="0" fontId="4" fillId="0" borderId="113" xfId="0" applyFont="1" applyFill="1" applyBorder="1" applyAlignment="1">
      <alignment vertical="center" shrinkToFit="1"/>
    </xf>
    <xf numFmtId="0" fontId="5" fillId="0" borderId="115" xfId="0" applyFont="1" applyBorder="1" applyAlignment="1">
      <alignment vertical="center"/>
    </xf>
    <xf numFmtId="177" fontId="5" fillId="0" borderId="116" xfId="0" applyNumberFormat="1" applyFont="1" applyFill="1" applyBorder="1" applyAlignment="1">
      <alignment vertical="center" shrinkToFit="1"/>
    </xf>
    <xf numFmtId="0" fontId="5" fillId="0" borderId="115" xfId="0" applyFont="1" applyBorder="1" applyAlignment="1">
      <alignment horizontal="left" vertical="center" shrinkToFit="1"/>
    </xf>
    <xf numFmtId="0" fontId="2" fillId="0" borderId="115" xfId="0" applyFont="1" applyBorder="1" applyAlignment="1" applyProtection="1">
      <alignment vertical="center"/>
    </xf>
    <xf numFmtId="0" fontId="5" fillId="0" borderId="115" xfId="0" applyFont="1" applyFill="1" applyBorder="1" applyAlignment="1">
      <alignment horizontal="left" vertical="center"/>
    </xf>
    <xf numFmtId="0" fontId="2" fillId="0" borderId="117" xfId="0" applyFont="1" applyBorder="1" applyAlignment="1" applyProtection="1">
      <alignment vertical="center"/>
    </xf>
    <xf numFmtId="0" fontId="2" fillId="0" borderId="118" xfId="0" applyFont="1" applyBorder="1" applyAlignment="1" applyProtection="1">
      <alignment vertical="center"/>
    </xf>
    <xf numFmtId="0" fontId="15" fillId="0" borderId="118" xfId="0" applyFont="1" applyBorder="1" applyAlignment="1" applyProtection="1">
      <alignment vertical="center" wrapText="1" shrinkToFit="1"/>
    </xf>
    <xf numFmtId="0" fontId="0" fillId="0" borderId="118" xfId="0" applyBorder="1" applyProtection="1">
      <alignment vertical="center"/>
    </xf>
    <xf numFmtId="0" fontId="5" fillId="0" borderId="118" xfId="0" applyFont="1" applyBorder="1" applyAlignment="1" applyProtection="1">
      <alignment vertical="top" wrapText="1"/>
    </xf>
    <xf numFmtId="0" fontId="39" fillId="0" borderId="118" xfId="0" applyFont="1" applyFill="1" applyBorder="1" applyAlignment="1" applyProtection="1">
      <alignment vertical="center" shrinkToFit="1"/>
    </xf>
    <xf numFmtId="0" fontId="53" fillId="0" borderId="0" xfId="0" applyFont="1" applyFill="1" applyBorder="1" applyAlignment="1"/>
    <xf numFmtId="0" fontId="0" fillId="7" borderId="41" xfId="0" applyFill="1" applyBorder="1" applyProtection="1">
      <alignment vertical="center"/>
      <protection locked="0"/>
    </xf>
    <xf numFmtId="0" fontId="0" fillId="0" borderId="7" xfId="0" applyBorder="1" applyAlignment="1" applyProtection="1">
      <alignment vertical="center"/>
    </xf>
    <xf numFmtId="0" fontId="9" fillId="0" borderId="27" xfId="0" applyFont="1" applyFill="1" applyBorder="1" applyAlignment="1" applyProtection="1">
      <alignment vertical="center"/>
    </xf>
    <xf numFmtId="0" fontId="0" fillId="0" borderId="0" xfId="0" applyFill="1" applyBorder="1" applyAlignment="1">
      <alignment horizontal="left" vertical="center"/>
    </xf>
    <xf numFmtId="0" fontId="0" fillId="0" borderId="46" xfId="0" applyFill="1" applyBorder="1">
      <alignment vertical="center"/>
    </xf>
    <xf numFmtId="0" fontId="0" fillId="0" borderId="47" xfId="0" applyFill="1" applyBorder="1">
      <alignment vertical="center"/>
    </xf>
    <xf numFmtId="0" fontId="0" fillId="0" borderId="48" xfId="0" applyFill="1" applyBorder="1">
      <alignment vertical="center"/>
    </xf>
    <xf numFmtId="0" fontId="0" fillId="5" borderId="46" xfId="0" applyFill="1" applyBorder="1">
      <alignment vertical="center"/>
    </xf>
    <xf numFmtId="0" fontId="0" fillId="5" borderId="47" xfId="0" applyFill="1" applyBorder="1">
      <alignment vertical="center"/>
    </xf>
    <xf numFmtId="0" fontId="0" fillId="5" borderId="48" xfId="0" applyFill="1" applyBorder="1">
      <alignment vertical="center"/>
    </xf>
    <xf numFmtId="0" fontId="0" fillId="5" borderId="47" xfId="0" applyFill="1" applyBorder="1" applyProtection="1">
      <alignment vertical="center"/>
      <protection locked="0"/>
    </xf>
    <xf numFmtId="0" fontId="0" fillId="5" borderId="48" xfId="0" applyFill="1" applyBorder="1" applyProtection="1">
      <alignment vertical="center"/>
      <protection locked="0"/>
    </xf>
    <xf numFmtId="0" fontId="0" fillId="5" borderId="47" xfId="0" applyFill="1" applyBorder="1" applyAlignment="1">
      <alignment horizontal="center" vertical="center"/>
    </xf>
    <xf numFmtId="0" fontId="0" fillId="5" borderId="48" xfId="0" applyFill="1" applyBorder="1" applyAlignment="1">
      <alignment horizontal="center" vertical="center"/>
    </xf>
    <xf numFmtId="0" fontId="0" fillId="5" borderId="28" xfId="0" applyFill="1" applyBorder="1">
      <alignment vertical="center"/>
    </xf>
    <xf numFmtId="0" fontId="0" fillId="5" borderId="51" xfId="0" applyFill="1" applyBorder="1">
      <alignment vertical="center"/>
    </xf>
    <xf numFmtId="0" fontId="0" fillId="5" borderId="49" xfId="0" applyFill="1" applyBorder="1" applyAlignment="1">
      <alignment horizontal="center" vertical="center"/>
    </xf>
    <xf numFmtId="0" fontId="0" fillId="5" borderId="28" xfId="0" applyFill="1" applyBorder="1" applyAlignment="1">
      <alignment vertical="center" shrinkToFit="1"/>
    </xf>
    <xf numFmtId="49" fontId="2" fillId="0" borderId="0" xfId="0" applyNumberFormat="1" applyFont="1" applyFill="1" applyBorder="1" applyAlignment="1">
      <alignment horizontal="righ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shrinkToFit="1"/>
    </xf>
    <xf numFmtId="0" fontId="5" fillId="0" borderId="0" xfId="0" applyFont="1" applyAlignment="1">
      <alignment horizontal="left" vertical="center" shrinkToFit="1"/>
    </xf>
    <xf numFmtId="0" fontId="14" fillId="6" borderId="0" xfId="0" applyFont="1" applyFill="1" applyBorder="1">
      <alignment vertical="center"/>
    </xf>
    <xf numFmtId="0" fontId="14" fillId="0" borderId="0" xfId="0" applyFont="1" applyBorder="1">
      <alignment vertical="center"/>
    </xf>
    <xf numFmtId="0" fontId="0" fillId="0" borderId="0" xfId="0" applyFont="1" applyBorder="1">
      <alignment vertical="center"/>
    </xf>
    <xf numFmtId="0" fontId="4" fillId="0" borderId="0" xfId="0" applyFont="1" applyBorder="1">
      <alignment vertical="center"/>
    </xf>
    <xf numFmtId="0" fontId="0" fillId="0" borderId="0" xfId="0" applyBorder="1" applyAlignment="1">
      <alignment horizontal="left" vertical="center"/>
    </xf>
    <xf numFmtId="0" fontId="5" fillId="0" borderId="0" xfId="0" applyFont="1" applyBorder="1">
      <alignment vertical="center"/>
    </xf>
    <xf numFmtId="0" fontId="0" fillId="0" borderId="38" xfId="0" applyBorder="1">
      <alignment vertical="center"/>
    </xf>
    <xf numFmtId="0" fontId="0" fillId="0" borderId="39" xfId="0" applyBorder="1">
      <alignment vertical="center"/>
    </xf>
    <xf numFmtId="0" fontId="4" fillId="0" borderId="4" xfId="0" applyFont="1" applyBorder="1">
      <alignment vertical="center"/>
    </xf>
    <xf numFmtId="0" fontId="5" fillId="0" borderId="4" xfId="0" applyFont="1"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1" fillId="0" borderId="38" xfId="0" applyFont="1" applyBorder="1" applyAlignment="1">
      <alignment vertical="center"/>
    </xf>
    <xf numFmtId="0" fontId="0" fillId="0" borderId="0"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5" fillId="0" borderId="4" xfId="0" applyFont="1" applyBorder="1" applyAlignment="1">
      <alignment horizontal="left" vertical="center"/>
    </xf>
    <xf numFmtId="177" fontId="39" fillId="10" borderId="112" xfId="0" applyNumberFormat="1" applyFont="1" applyFill="1" applyBorder="1" applyAlignment="1">
      <alignment vertical="center" shrinkToFit="1"/>
    </xf>
    <xf numFmtId="177" fontId="39" fillId="10" borderId="113" xfId="0" applyNumberFormat="1" applyFont="1" applyFill="1" applyBorder="1" applyAlignment="1">
      <alignment vertical="center" shrinkToFit="1"/>
    </xf>
    <xf numFmtId="0" fontId="39" fillId="10" borderId="114" xfId="0" applyFont="1" applyFill="1" applyBorder="1" applyAlignment="1">
      <alignment vertical="center" shrinkToFit="1"/>
    </xf>
    <xf numFmtId="0" fontId="4" fillId="0" borderId="116" xfId="0" applyFont="1" applyFill="1" applyBorder="1" applyAlignment="1">
      <alignment vertical="center" shrinkToFit="1"/>
    </xf>
    <xf numFmtId="0" fontId="5" fillId="0" borderId="116" xfId="0" applyFont="1" applyFill="1" applyBorder="1" applyAlignment="1">
      <alignment vertical="center" shrinkToFit="1"/>
    </xf>
    <xf numFmtId="0" fontId="0" fillId="0" borderId="116" xfId="0" applyBorder="1">
      <alignment vertical="center"/>
    </xf>
    <xf numFmtId="0" fontId="0" fillId="0" borderId="118" xfId="0" applyBorder="1">
      <alignment vertical="center"/>
    </xf>
    <xf numFmtId="0" fontId="0" fillId="0" borderId="119" xfId="0" applyBorder="1">
      <alignment vertical="center"/>
    </xf>
    <xf numFmtId="177" fontId="4" fillId="0" borderId="113" xfId="0" applyNumberFormat="1" applyFont="1" applyFill="1" applyBorder="1" applyAlignment="1">
      <alignment vertical="center" shrinkToFit="1"/>
    </xf>
    <xf numFmtId="0" fontId="54" fillId="0" borderId="0" xfId="0" applyFont="1" applyFill="1" applyBorder="1" applyAlignment="1"/>
    <xf numFmtId="0" fontId="35" fillId="0" borderId="0" xfId="0" applyFont="1" applyBorder="1">
      <alignment vertical="center"/>
    </xf>
    <xf numFmtId="0" fontId="0" fillId="0" borderId="0" xfId="0" applyAlignment="1">
      <alignment vertical="center" wrapText="1"/>
    </xf>
    <xf numFmtId="0" fontId="0" fillId="5" borderId="51" xfId="0" applyFill="1" applyBorder="1" applyAlignment="1">
      <alignment horizontal="center" vertical="center"/>
    </xf>
    <xf numFmtId="0" fontId="0" fillId="5" borderId="51" xfId="0" applyFill="1" applyBorder="1" applyProtection="1">
      <alignment vertical="center"/>
      <protection locked="0"/>
    </xf>
    <xf numFmtId="0" fontId="6" fillId="0" borderId="112" xfId="0" applyFont="1" applyBorder="1">
      <alignment vertical="center"/>
    </xf>
    <xf numFmtId="0" fontId="6" fillId="0" borderId="113" xfId="0" applyFont="1" applyBorder="1">
      <alignment vertical="center"/>
    </xf>
    <xf numFmtId="0" fontId="0" fillId="0" borderId="113" xfId="0" applyBorder="1">
      <alignment vertical="center"/>
    </xf>
    <xf numFmtId="0" fontId="0" fillId="0" borderId="114" xfId="0" applyBorder="1">
      <alignment vertical="center"/>
    </xf>
    <xf numFmtId="0" fontId="6" fillId="0" borderId="115" xfId="0" applyFont="1" applyBorder="1">
      <alignment vertical="center"/>
    </xf>
    <xf numFmtId="0" fontId="0" fillId="0" borderId="115" xfId="0" applyFont="1" applyBorder="1" applyAlignment="1">
      <alignment vertical="center" shrinkToFit="1"/>
    </xf>
    <xf numFmtId="0" fontId="6" fillId="0" borderId="116" xfId="0" applyFont="1" applyBorder="1" applyAlignment="1">
      <alignment vertical="center" shrinkToFit="1"/>
    </xf>
    <xf numFmtId="0" fontId="1" fillId="0" borderId="115" xfId="0" applyFont="1" applyBorder="1" applyAlignment="1">
      <alignment vertical="center" shrinkToFit="1"/>
    </xf>
    <xf numFmtId="0" fontId="6" fillId="0" borderId="116" xfId="0" applyFont="1" applyBorder="1" applyAlignment="1">
      <alignment vertical="center"/>
    </xf>
    <xf numFmtId="0" fontId="6" fillId="0" borderId="115" xfId="0" applyFont="1" applyBorder="1" applyAlignment="1">
      <alignment vertical="center" shrinkToFit="1"/>
    </xf>
    <xf numFmtId="0" fontId="6" fillId="0" borderId="116" xfId="0" applyFont="1" applyBorder="1" applyAlignment="1">
      <alignment vertical="center" wrapText="1"/>
    </xf>
    <xf numFmtId="0" fontId="5" fillId="0" borderId="115" xfId="0" applyFont="1" applyBorder="1" applyAlignment="1">
      <alignment vertical="center" shrinkToFit="1"/>
    </xf>
    <xf numFmtId="0" fontId="6" fillId="0" borderId="116" xfId="0" applyFont="1" applyBorder="1">
      <alignmen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35" fillId="0" borderId="0" xfId="0" applyFont="1" applyBorder="1" applyAlignment="1" applyProtection="1">
      <alignment horizontal="center" vertical="center"/>
      <protection locked="0"/>
    </xf>
    <xf numFmtId="0" fontId="35" fillId="0" borderId="0" xfId="0" applyFont="1" applyBorder="1" applyProtection="1">
      <alignment vertical="center"/>
      <protection locked="0"/>
    </xf>
    <xf numFmtId="0" fontId="35" fillId="0" borderId="0" xfId="0" applyFont="1" applyBorder="1" applyAlignment="1" applyProtection="1">
      <alignment vertical="center"/>
      <protection locked="0"/>
    </xf>
    <xf numFmtId="0" fontId="5" fillId="0" borderId="0" xfId="0" applyFont="1" applyFill="1" applyBorder="1" applyAlignment="1">
      <alignment horizontal="right" vertical="center"/>
    </xf>
    <xf numFmtId="0" fontId="10" fillId="2" borderId="37" xfId="0" applyFont="1" applyFill="1" applyBorder="1" applyAlignment="1">
      <alignment horizontal="left" vertical="center" wrapText="1"/>
    </xf>
    <xf numFmtId="0" fontId="21" fillId="2" borderId="38" xfId="0" applyFont="1" applyFill="1" applyBorder="1" applyAlignment="1">
      <alignment horizontal="left" vertical="center"/>
    </xf>
    <xf numFmtId="0" fontId="21" fillId="2" borderId="39" xfId="0" applyFont="1" applyFill="1" applyBorder="1" applyAlignment="1">
      <alignment horizontal="left" vertical="center"/>
    </xf>
    <xf numFmtId="0" fontId="21" fillId="2" borderId="45" xfId="0" applyFont="1" applyFill="1" applyBorder="1" applyAlignment="1">
      <alignment horizontal="left" vertical="center"/>
    </xf>
    <xf numFmtId="0" fontId="21" fillId="2" borderId="10" xfId="0" applyFont="1" applyFill="1" applyBorder="1" applyAlignment="1">
      <alignment horizontal="left" vertical="center"/>
    </xf>
    <xf numFmtId="0" fontId="21" fillId="2" borderId="52"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Border="1" applyAlignment="1">
      <alignment horizontal="right" vertical="center"/>
    </xf>
    <xf numFmtId="0" fontId="11" fillId="0" borderId="0" xfId="0" applyFont="1" applyBorder="1" applyAlignment="1">
      <alignment horizontal="left" vertical="top"/>
    </xf>
    <xf numFmtId="0" fontId="16" fillId="0" borderId="0" xfId="0" applyFont="1" applyBorder="1" applyAlignment="1">
      <alignment horizontal="left" vertical="top"/>
    </xf>
    <xf numFmtId="0" fontId="5" fillId="0" borderId="0" xfId="0" applyFont="1" applyBorder="1" applyAlignment="1">
      <alignment horizontal="right"/>
    </xf>
    <xf numFmtId="0" fontId="5" fillId="0" borderId="0" xfId="0" applyFont="1" applyBorder="1" applyAlignment="1"/>
    <xf numFmtId="0" fontId="6" fillId="0" borderId="0" xfId="0" applyFont="1" applyFill="1" applyBorder="1" applyAlignment="1">
      <alignment horizontal="left" vertical="center" shrinkToFit="1"/>
    </xf>
    <xf numFmtId="0" fontId="14" fillId="3" borderId="54" xfId="0" applyFont="1" applyFill="1" applyBorder="1" applyAlignment="1">
      <alignment horizontal="center" vertical="center"/>
    </xf>
    <xf numFmtId="0" fontId="0" fillId="3" borderId="55" xfId="0" applyFont="1" applyFill="1" applyBorder="1" applyAlignment="1">
      <alignment horizontal="center" vertical="center"/>
    </xf>
    <xf numFmtId="49" fontId="22" fillId="0" borderId="8" xfId="0" applyNumberFormat="1" applyFont="1" applyFill="1" applyBorder="1" applyAlignment="1" applyProtection="1">
      <alignment horizontal="center" vertical="center" shrinkToFit="1"/>
      <protection locked="0"/>
    </xf>
    <xf numFmtId="0" fontId="14" fillId="3" borderId="58" xfId="0" applyFont="1" applyFill="1" applyBorder="1" applyAlignment="1">
      <alignment horizontal="center" vertical="center"/>
    </xf>
    <xf numFmtId="0" fontId="0" fillId="3" borderId="28" xfId="0" applyFont="1" applyFill="1" applyBorder="1" applyAlignment="1">
      <alignment horizontal="center" vertical="center"/>
    </xf>
    <xf numFmtId="0" fontId="6" fillId="0" borderId="13" xfId="0" applyFont="1" applyFill="1" applyBorder="1" applyAlignment="1">
      <alignment horizontal="left" vertical="center" shrinkToFit="1"/>
    </xf>
    <xf numFmtId="0" fontId="6" fillId="0" borderId="13" xfId="0" applyFont="1" applyFill="1" applyBorder="1" applyAlignment="1">
      <alignment horizontal="center" vertical="center" shrinkToFit="1"/>
    </xf>
    <xf numFmtId="0" fontId="6" fillId="0" borderId="13" xfId="0" applyFont="1" applyFill="1" applyBorder="1" applyAlignment="1" applyProtection="1">
      <alignment horizontal="center" vertical="center" shrinkToFit="1"/>
      <protection locked="0"/>
    </xf>
    <xf numFmtId="0" fontId="14" fillId="3" borderId="58" xfId="0" applyFont="1" applyFill="1" applyBorder="1" applyAlignment="1">
      <alignment horizontal="center" vertical="center" wrapText="1"/>
    </xf>
    <xf numFmtId="0" fontId="14" fillId="3" borderId="28" xfId="0" applyFont="1" applyFill="1" applyBorder="1" applyAlignment="1">
      <alignment horizontal="center" vertical="center"/>
    </xf>
    <xf numFmtId="0" fontId="6" fillId="0" borderId="59" xfId="0" applyFont="1" applyFill="1" applyBorder="1" applyAlignment="1">
      <alignment vertical="center" shrinkToFit="1"/>
    </xf>
    <xf numFmtId="0" fontId="6" fillId="0" borderId="60" xfId="0" applyFont="1" applyFill="1" applyBorder="1" applyAlignment="1">
      <alignment vertical="center" shrinkToFit="1"/>
    </xf>
    <xf numFmtId="0" fontId="23" fillId="0" borderId="61" xfId="0" applyFont="1" applyFill="1" applyBorder="1" applyAlignment="1" applyProtection="1">
      <alignment horizontal="left" vertical="center" indent="1" shrinkToFit="1"/>
      <protection locked="0"/>
    </xf>
    <xf numFmtId="0" fontId="23" fillId="0" borderId="60" xfId="0" applyFont="1" applyFill="1" applyBorder="1" applyAlignment="1" applyProtection="1">
      <alignment horizontal="left" vertical="center" indent="1" shrinkToFit="1"/>
      <protection locked="0"/>
    </xf>
    <xf numFmtId="0" fontId="23" fillId="0" borderId="62" xfId="0" applyFont="1" applyFill="1" applyBorder="1" applyAlignment="1" applyProtection="1">
      <alignment horizontal="left" vertical="center" indent="1" shrinkToFit="1"/>
      <protection locked="0"/>
    </xf>
    <xf numFmtId="0" fontId="6" fillId="0" borderId="59" xfId="0" applyFont="1" applyFill="1" applyBorder="1" applyAlignment="1">
      <alignment horizontal="center" vertical="center"/>
    </xf>
    <xf numFmtId="0" fontId="0" fillId="0" borderId="60" xfId="0" applyBorder="1">
      <alignment vertical="center"/>
    </xf>
    <xf numFmtId="0" fontId="0" fillId="0" borderId="63" xfId="0" applyBorder="1">
      <alignment vertical="center"/>
    </xf>
    <xf numFmtId="0" fontId="22" fillId="0" borderId="64" xfId="0" applyFont="1" applyFill="1" applyBorder="1" applyAlignment="1" applyProtection="1">
      <alignment horizontal="center" vertical="center" shrinkToFit="1"/>
      <protection locked="0"/>
    </xf>
    <xf numFmtId="0" fontId="22" fillId="0" borderId="65" xfId="0" applyFont="1" applyFill="1" applyBorder="1" applyAlignment="1" applyProtection="1">
      <alignment horizontal="center" vertical="center" shrinkToFit="1"/>
      <protection locked="0"/>
    </xf>
    <xf numFmtId="0" fontId="22" fillId="0" borderId="66" xfId="0" applyFont="1" applyFill="1" applyBorder="1" applyAlignment="1" applyProtection="1">
      <alignment horizontal="center" vertical="center" shrinkToFit="1"/>
      <protection locked="0"/>
    </xf>
    <xf numFmtId="0" fontId="49" fillId="0" borderId="67" xfId="0" applyFont="1" applyFill="1" applyBorder="1" applyAlignment="1">
      <alignment horizontal="center" wrapText="1"/>
    </xf>
    <xf numFmtId="0" fontId="49" fillId="0" borderId="68" xfId="0" applyFont="1" applyBorder="1" applyAlignment="1"/>
    <xf numFmtId="0" fontId="49" fillId="0" borderId="69" xfId="0" applyFont="1" applyBorder="1" applyAlignment="1"/>
    <xf numFmtId="0" fontId="49" fillId="0" borderId="14" xfId="0" applyFont="1" applyBorder="1" applyAlignment="1"/>
    <xf numFmtId="0" fontId="49" fillId="0" borderId="0" xfId="0" applyFont="1" applyBorder="1" applyAlignment="1"/>
    <xf numFmtId="0" fontId="49" fillId="0" borderId="18" xfId="0" applyFont="1" applyBorder="1" applyAlignment="1"/>
    <xf numFmtId="0" fontId="49" fillId="0" borderId="50" xfId="0" applyFont="1" applyBorder="1" applyAlignment="1"/>
    <xf numFmtId="0" fontId="49" fillId="0" borderId="10" xfId="0" applyFont="1" applyBorder="1" applyAlignment="1"/>
    <xf numFmtId="0" fontId="49" fillId="0" borderId="12" xfId="0" applyFont="1" applyBorder="1" applyAlignment="1"/>
    <xf numFmtId="0" fontId="2" fillId="3" borderId="20"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3" fillId="0" borderId="20" xfId="0" applyFont="1" applyBorder="1" applyAlignment="1" applyProtection="1">
      <alignment horizontal="center" vertical="center" shrinkToFit="1"/>
      <protection locked="0"/>
    </xf>
    <xf numFmtId="0" fontId="23" fillId="0" borderId="13" xfId="0" applyFont="1" applyBorder="1" applyAlignment="1" applyProtection="1">
      <alignment horizontal="center" vertical="center" shrinkToFit="1"/>
      <protection locked="0"/>
    </xf>
    <xf numFmtId="0" fontId="19" fillId="0" borderId="13" xfId="0" applyFont="1" applyFill="1" applyBorder="1" applyAlignment="1" applyProtection="1">
      <alignment horizontal="center" vertical="center"/>
      <protection locked="0"/>
    </xf>
    <xf numFmtId="0" fontId="50" fillId="0" borderId="13" xfId="0" applyFont="1" applyBorder="1" applyAlignment="1">
      <alignment horizontal="center" vertical="center" wrapText="1" shrinkToFit="1"/>
    </xf>
    <xf numFmtId="0" fontId="50" fillId="0" borderId="13" xfId="0" applyFont="1" applyBorder="1" applyAlignment="1">
      <alignment horizontal="center" vertical="center" shrinkToFit="1"/>
    </xf>
    <xf numFmtId="0" fontId="50" fillId="0" borderId="21" xfId="0" applyFont="1" applyBorder="1" applyAlignment="1">
      <alignment horizontal="center" vertical="center" shrinkToFit="1"/>
    </xf>
    <xf numFmtId="49" fontId="2" fillId="0" borderId="0" xfId="0" applyNumberFormat="1" applyFont="1" applyFill="1" applyBorder="1" applyAlignment="1">
      <alignment horizontal="right" vertical="center"/>
    </xf>
    <xf numFmtId="0" fontId="0" fillId="0" borderId="0" xfId="0" applyAlignment="1">
      <alignment vertical="center"/>
    </xf>
    <xf numFmtId="0" fontId="13" fillId="2" borderId="0" xfId="0" applyFont="1" applyFill="1" applyBorder="1" applyAlignment="1">
      <alignment horizontal="center" vertical="center"/>
    </xf>
    <xf numFmtId="0" fontId="0" fillId="2" borderId="0" xfId="0" applyFill="1" applyBorder="1">
      <alignment vertical="center"/>
    </xf>
    <xf numFmtId="0" fontId="37" fillId="2" borderId="20" xfId="0" applyFont="1" applyFill="1" applyBorder="1" applyAlignment="1" applyProtection="1">
      <alignment vertical="center" shrinkToFit="1"/>
    </xf>
    <xf numFmtId="0" fontId="37" fillId="2" borderId="13" xfId="0" applyFont="1" applyFill="1" applyBorder="1" applyAlignment="1" applyProtection="1">
      <alignment vertical="center" shrinkToFit="1"/>
    </xf>
    <xf numFmtId="0" fontId="37" fillId="2" borderId="21" xfId="0" applyFont="1" applyFill="1" applyBorder="1" applyAlignment="1" applyProtection="1">
      <alignment vertical="center" shrinkToFit="1"/>
    </xf>
    <xf numFmtId="0" fontId="21" fillId="0" borderId="8" xfId="0" applyFont="1" applyFill="1" applyBorder="1" applyAlignment="1" applyProtection="1">
      <alignment horizontal="center" vertical="center"/>
      <protection locked="0"/>
    </xf>
    <xf numFmtId="0" fontId="38" fillId="0" borderId="0" xfId="0" applyFont="1" applyFill="1" applyBorder="1" applyAlignment="1" applyProtection="1">
      <alignment horizontal="left" vertical="center" shrinkToFit="1"/>
    </xf>
    <xf numFmtId="0" fontId="14" fillId="3" borderId="5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7" xfId="0" applyFont="1" applyFill="1" applyBorder="1" applyAlignment="1">
      <alignment horizontal="center" vertical="center"/>
    </xf>
    <xf numFmtId="177" fontId="21" fillId="0" borderId="8" xfId="0" applyNumberFormat="1" applyFont="1" applyFill="1" applyBorder="1" applyAlignment="1" applyProtection="1">
      <alignment horizontal="center" vertical="center"/>
      <protection locked="0"/>
    </xf>
    <xf numFmtId="177" fontId="21" fillId="0" borderId="8" xfId="0" applyNumberFormat="1" applyFont="1" applyBorder="1" applyProtection="1">
      <alignment vertical="center"/>
      <protection locked="0"/>
    </xf>
    <xf numFmtId="0" fontId="6" fillId="0" borderId="10" xfId="0" applyFont="1" applyBorder="1" applyAlignment="1">
      <alignment horizontal="center" vertical="center" shrinkToFit="1"/>
    </xf>
    <xf numFmtId="0" fontId="23" fillId="0" borderId="10" xfId="0" applyFont="1" applyBorder="1" applyAlignment="1" applyProtection="1">
      <alignment horizontal="left" vertical="center" indent="1" shrinkToFit="1"/>
      <protection locked="0"/>
    </xf>
    <xf numFmtId="0" fontId="23" fillId="0" borderId="0" xfId="0" applyFont="1" applyBorder="1" applyAlignment="1" applyProtection="1">
      <alignment horizontal="left" vertical="center" indent="1" shrinkToFit="1"/>
      <protection locked="0"/>
    </xf>
    <xf numFmtId="0" fontId="2" fillId="3" borderId="2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1" xfId="0" applyFont="1" applyFill="1" applyBorder="1" applyAlignment="1">
      <alignment horizontal="center" vertical="center"/>
    </xf>
    <xf numFmtId="49" fontId="22" fillId="0" borderId="13" xfId="0" applyNumberFormat="1" applyFont="1" applyBorder="1" applyAlignment="1" applyProtection="1">
      <alignment horizontal="center" vertical="center" shrinkToFit="1"/>
      <protection locked="0"/>
    </xf>
    <xf numFmtId="49" fontId="22" fillId="0" borderId="13" xfId="0" applyNumberFormat="1" applyFont="1" applyFill="1" applyBorder="1" applyAlignment="1" applyProtection="1">
      <alignment horizontal="center" vertical="center" shrinkToFit="1"/>
      <protection locked="0"/>
    </xf>
    <xf numFmtId="49" fontId="22" fillId="0" borderId="21" xfId="0" applyNumberFormat="1" applyFont="1" applyBorder="1" applyAlignment="1" applyProtection="1">
      <alignment horizontal="center" vertical="center" shrinkToFit="1"/>
      <protection locked="0"/>
    </xf>
    <xf numFmtId="49" fontId="22" fillId="0" borderId="22" xfId="0" applyNumberFormat="1" applyFont="1" applyBorder="1" applyAlignment="1" applyProtection="1">
      <alignment horizontal="center" vertical="center" shrinkToFit="1"/>
      <protection locked="0"/>
    </xf>
    <xf numFmtId="0" fontId="15" fillId="0" borderId="7" xfId="0" applyFont="1" applyBorder="1" applyAlignment="1">
      <alignment horizontal="left" vertical="center" wrapText="1"/>
    </xf>
    <xf numFmtId="0" fontId="15" fillId="0" borderId="7" xfId="0" applyFont="1" applyBorder="1" applyAlignment="1">
      <alignment horizontal="left" vertical="center"/>
    </xf>
    <xf numFmtId="0" fontId="15" fillId="0" borderId="73" xfId="0" applyFont="1" applyBorder="1" applyAlignment="1">
      <alignment horizontal="left" vertical="center"/>
    </xf>
    <xf numFmtId="0" fontId="15" fillId="0" borderId="15" xfId="0" applyFont="1" applyBorder="1" applyAlignment="1">
      <alignment horizontal="left" vertical="center"/>
    </xf>
    <xf numFmtId="0" fontId="15" fillId="0" borderId="74" xfId="0" applyFont="1" applyBorder="1" applyAlignment="1">
      <alignment horizontal="left" vertical="center"/>
    </xf>
    <xf numFmtId="0" fontId="15" fillId="0" borderId="29" xfId="0" applyFont="1" applyBorder="1" applyAlignment="1">
      <alignment horizontal="left" vertical="center"/>
    </xf>
    <xf numFmtId="0" fontId="15" fillId="0" borderId="16" xfId="0" applyFont="1" applyBorder="1" applyAlignment="1">
      <alignment horizontal="left" vertical="center"/>
    </xf>
    <xf numFmtId="0" fontId="3" fillId="0" borderId="0" xfId="0" applyFont="1" applyFill="1" applyBorder="1" applyAlignment="1">
      <alignment horizontal="center" vertical="top"/>
    </xf>
    <xf numFmtId="0" fontId="0" fillId="0" borderId="0" xfId="0" applyBorder="1" applyAlignment="1">
      <alignment vertical="top"/>
    </xf>
    <xf numFmtId="0" fontId="12" fillId="3" borderId="30" xfId="0" applyFont="1" applyFill="1" applyBorder="1" applyAlignment="1">
      <alignment horizontal="left" vertical="center"/>
    </xf>
    <xf numFmtId="0" fontId="12" fillId="3" borderId="31" xfId="0" applyFont="1" applyFill="1" applyBorder="1" applyAlignment="1">
      <alignment horizontal="left" vertical="center"/>
    </xf>
    <xf numFmtId="0" fontId="12" fillId="3" borderId="32" xfId="0" applyFont="1" applyFill="1" applyBorder="1" applyAlignment="1">
      <alignment horizontal="left" vertical="center"/>
    </xf>
    <xf numFmtId="0" fontId="15" fillId="0" borderId="2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2" fillId="3" borderId="34"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70" xfId="0" applyFont="1" applyFill="1" applyBorder="1" applyAlignment="1">
      <alignment horizontal="center" vertical="center"/>
    </xf>
    <xf numFmtId="49" fontId="22" fillId="0" borderId="1" xfId="0" applyNumberFormat="1" applyFont="1" applyFill="1" applyBorder="1" applyAlignment="1" applyProtection="1">
      <alignment horizontal="center" vertical="center" shrinkToFit="1"/>
      <protection locked="0"/>
    </xf>
    <xf numFmtId="0" fontId="14" fillId="3" borderId="53"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70"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74" xfId="0" applyFont="1" applyFill="1" applyBorder="1" applyAlignment="1">
      <alignment horizontal="center" vertical="center"/>
    </xf>
    <xf numFmtId="0" fontId="22" fillId="0" borderId="15" xfId="0" applyFont="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protection locked="0"/>
    </xf>
    <xf numFmtId="0" fontId="6" fillId="0" borderId="15" xfId="0" applyFont="1" applyFill="1" applyBorder="1" applyAlignment="1">
      <alignment horizontal="right" vertical="center" wrapText="1"/>
    </xf>
    <xf numFmtId="0" fontId="22" fillId="0" borderId="15" xfId="0" applyFont="1" applyFill="1" applyBorder="1" applyAlignment="1" applyProtection="1">
      <alignment horizontal="center" vertical="center" shrinkToFit="1"/>
      <protection locked="0"/>
    </xf>
    <xf numFmtId="0" fontId="14" fillId="3" borderId="53"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71" xfId="0" applyFont="1" applyFill="1" applyBorder="1" applyAlignment="1">
      <alignment horizontal="center" vertical="center" wrapText="1"/>
    </xf>
    <xf numFmtId="49" fontId="22" fillId="0" borderId="61" xfId="0" applyNumberFormat="1" applyFont="1" applyBorder="1" applyAlignment="1" applyProtection="1">
      <alignment horizontal="center" vertical="center" shrinkToFit="1"/>
      <protection locked="0"/>
    </xf>
    <xf numFmtId="49" fontId="22" fillId="0" borderId="60" xfId="0" applyNumberFormat="1" applyFont="1" applyBorder="1" applyAlignment="1" applyProtection="1">
      <alignment vertical="center" shrinkToFit="1"/>
      <protection locked="0"/>
    </xf>
    <xf numFmtId="49" fontId="22" fillId="0" borderId="72" xfId="0" applyNumberFormat="1" applyFont="1" applyBorder="1" applyAlignment="1" applyProtection="1">
      <alignment vertical="center" shrinkToFit="1"/>
      <protection locked="0"/>
    </xf>
    <xf numFmtId="0" fontId="22" fillId="0" borderId="1" xfId="0" applyFont="1" applyBorder="1" applyAlignment="1" applyProtection="1">
      <alignment horizontal="left" vertical="center" indent="1" shrinkToFit="1"/>
      <protection locked="0"/>
    </xf>
    <xf numFmtId="0" fontId="22" fillId="0" borderId="35" xfId="0" applyFont="1" applyBorder="1" applyAlignment="1" applyProtection="1">
      <alignment horizontal="left" vertical="center" indent="1" shrinkToFit="1"/>
      <protection locked="0"/>
    </xf>
    <xf numFmtId="0" fontId="22" fillId="0" borderId="0" xfId="0" applyFont="1" applyBorder="1" applyAlignment="1" applyProtection="1">
      <alignment horizontal="left" vertical="center" indent="1" shrinkToFit="1"/>
      <protection locked="0"/>
    </xf>
    <xf numFmtId="0" fontId="22" fillId="0" borderId="18" xfId="0" applyFont="1" applyBorder="1" applyAlignment="1" applyProtection="1">
      <alignment horizontal="left" vertical="center" indent="1" shrinkToFit="1"/>
      <protection locked="0"/>
    </xf>
    <xf numFmtId="0" fontId="9" fillId="0" borderId="0" xfId="0" applyFont="1" applyFill="1" applyBorder="1" applyAlignment="1">
      <alignment horizontal="center" vertical="center"/>
    </xf>
    <xf numFmtId="0" fontId="9"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Border="1" applyAlignment="1">
      <alignment vertical="center"/>
    </xf>
    <xf numFmtId="0" fontId="15" fillId="0" borderId="26"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6" fillId="0" borderId="75" xfId="0" applyFont="1" applyFill="1" applyBorder="1" applyAlignment="1">
      <alignment horizontal="left" vertical="center" shrinkToFit="1"/>
    </xf>
    <xf numFmtId="0" fontId="6" fillId="0" borderId="24" xfId="0" applyFont="1" applyFill="1" applyBorder="1" applyAlignment="1">
      <alignment horizontal="left" vertical="center" shrinkToFit="1"/>
    </xf>
    <xf numFmtId="0" fontId="6" fillId="0" borderId="76" xfId="0" applyFont="1" applyFill="1" applyBorder="1" applyAlignment="1">
      <alignment horizontal="left" vertical="center" shrinkToFit="1"/>
    </xf>
    <xf numFmtId="0" fontId="15" fillId="0" borderId="7" xfId="0" applyFont="1" applyFill="1" applyBorder="1" applyAlignment="1">
      <alignment horizontal="left" vertical="center"/>
    </xf>
    <xf numFmtId="0" fontId="15" fillId="0" borderId="2" xfId="0" applyFont="1" applyFill="1" applyBorder="1" applyAlignment="1">
      <alignment horizontal="left" vertical="center"/>
    </xf>
    <xf numFmtId="0" fontId="2" fillId="0" borderId="1" xfId="0" applyFont="1" applyFill="1" applyBorder="1" applyAlignment="1">
      <alignment horizontal="left" vertical="center" shrinkToFit="1"/>
    </xf>
    <xf numFmtId="0" fontId="2" fillId="0" borderId="7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71"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74" xfId="0" applyFont="1" applyFill="1" applyBorder="1" applyAlignment="1">
      <alignment horizontal="left" vertical="center" shrinkToFit="1"/>
    </xf>
    <xf numFmtId="0" fontId="2" fillId="0" borderId="7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1" xfId="0" applyFont="1" applyBorder="1" applyAlignment="1">
      <alignment horizontal="left" vertical="center"/>
    </xf>
    <xf numFmtId="0" fontId="2" fillId="0" borderId="78" xfId="0" applyFont="1" applyBorder="1" applyAlignment="1">
      <alignment horizontal="left" vertical="center"/>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5" xfId="0" applyFont="1" applyBorder="1" applyAlignment="1">
      <alignment horizontal="left" vertical="center"/>
    </xf>
    <xf numFmtId="0" fontId="2" fillId="0" borderId="44" xfId="0" applyFont="1" applyBorder="1" applyAlignment="1">
      <alignment horizontal="left" vertical="center"/>
    </xf>
    <xf numFmtId="0" fontId="3" fillId="4" borderId="26"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7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35" xfId="0" applyFont="1" applyBorder="1" applyAlignment="1">
      <alignment horizontal="left" vertical="center" wrapText="1"/>
    </xf>
    <xf numFmtId="0" fontId="2" fillId="0" borderId="0" xfId="0" applyFont="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9" fillId="0" borderId="7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15" xfId="0" applyFont="1" applyBorder="1" applyAlignment="1">
      <alignment horizontal="center" vertical="center" wrapText="1"/>
    </xf>
    <xf numFmtId="0" fontId="1" fillId="0" borderId="53" xfId="0" applyFont="1" applyFill="1" applyBorder="1" applyAlignment="1">
      <alignment horizontal="left" vertical="center" wrapText="1" shrinkToFit="1"/>
    </xf>
    <xf numFmtId="0" fontId="1" fillId="0" borderId="1"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0" xfId="0" applyFont="1" applyFill="1" applyBorder="1" applyAlignment="1">
      <alignment horizontal="left" vertical="center" shrinkToFit="1"/>
    </xf>
    <xf numFmtId="0" fontId="1" fillId="0" borderId="18" xfId="0" applyFont="1" applyFill="1" applyBorder="1" applyAlignment="1">
      <alignment horizontal="left" vertical="center" shrinkToFit="1"/>
    </xf>
    <xf numFmtId="0" fontId="1" fillId="0" borderId="23" xfId="0" applyFont="1" applyFill="1" applyBorder="1" applyAlignment="1">
      <alignment horizontal="left" vertical="center" shrinkToFit="1"/>
    </xf>
    <xf numFmtId="0" fontId="1" fillId="0" borderId="15"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9" fillId="0" borderId="82"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6" fillId="0" borderId="86"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31" xfId="0" applyFont="1" applyFill="1" applyBorder="1" applyAlignment="1">
      <alignment horizontal="center" vertical="center"/>
    </xf>
    <xf numFmtId="0" fontId="15" fillId="0" borderId="31" xfId="0" applyFont="1" applyFill="1" applyBorder="1" applyAlignment="1">
      <alignment horizontal="center" vertical="center" shrinkToFit="1"/>
    </xf>
    <xf numFmtId="0" fontId="15" fillId="0" borderId="83" xfId="0" applyFont="1" applyFill="1" applyBorder="1" applyAlignment="1">
      <alignment horizontal="center" vertical="center" shrinkToFit="1"/>
    </xf>
    <xf numFmtId="0" fontId="9" fillId="0" borderId="34" xfId="0" applyFont="1" applyBorder="1" applyAlignment="1">
      <alignment horizontal="center" vertical="center"/>
    </xf>
    <xf numFmtId="0" fontId="9" fillId="0" borderId="1" xfId="0" applyFont="1" applyBorder="1" applyAlignment="1">
      <alignment horizontal="center"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9" fillId="0" borderId="81" xfId="0" applyFont="1" applyBorder="1" applyAlignment="1">
      <alignment horizontal="center" vertical="center"/>
    </xf>
    <xf numFmtId="0" fontId="9" fillId="0" borderId="15" xfId="0" applyFont="1" applyBorder="1" applyAlignment="1">
      <alignment horizontal="center" vertical="center"/>
    </xf>
    <xf numFmtId="0" fontId="3" fillId="4" borderId="24" xfId="0" applyFont="1" applyFill="1" applyBorder="1" applyAlignment="1">
      <alignment horizontal="left" vertical="center"/>
    </xf>
    <xf numFmtId="0" fontId="3" fillId="4" borderId="76" xfId="0" applyFont="1" applyFill="1" applyBorder="1" applyAlignment="1">
      <alignment horizontal="left" vertical="center"/>
    </xf>
    <xf numFmtId="0" fontId="9" fillId="0" borderId="0" xfId="0" applyFont="1" applyFill="1" applyBorder="1" applyAlignment="1">
      <alignment horizontal="center" vertical="top"/>
    </xf>
    <xf numFmtId="0" fontId="9" fillId="0" borderId="0" xfId="0" applyFont="1" applyBorder="1" applyAlignment="1">
      <alignment vertical="top"/>
    </xf>
    <xf numFmtId="0" fontId="5" fillId="0" borderId="0" xfId="0" applyFont="1" applyFill="1" applyBorder="1" applyAlignment="1">
      <alignment horizontal="left" shrinkToFit="1"/>
    </xf>
    <xf numFmtId="0" fontId="5" fillId="0" borderId="0"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9" fillId="0" borderId="5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0" borderId="38" xfId="0" applyFont="1" applyFill="1" applyBorder="1" applyAlignment="1">
      <alignment horizontal="right" vertical="center" shrinkToFit="1"/>
    </xf>
    <xf numFmtId="0" fontId="2" fillId="0" borderId="10" xfId="0" applyFont="1" applyFill="1" applyBorder="1" applyAlignment="1">
      <alignment horizontal="right" vertical="center" shrinkToFit="1"/>
    </xf>
    <xf numFmtId="0" fontId="19" fillId="0" borderId="38"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15" fillId="0" borderId="38" xfId="0" applyFont="1" applyFill="1" applyBorder="1" applyAlignment="1">
      <alignment horizontal="left" vertical="center"/>
    </xf>
    <xf numFmtId="0" fontId="15" fillId="0" borderId="10" xfId="0" applyFont="1" applyFill="1" applyBorder="1" applyAlignment="1">
      <alignment horizontal="left" vertical="center"/>
    </xf>
    <xf numFmtId="0" fontId="9" fillId="0" borderId="34"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81"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6" fillId="0" borderId="85" xfId="0" applyFont="1" applyFill="1" applyBorder="1" applyAlignment="1">
      <alignment horizontal="center" vertical="center"/>
    </xf>
    <xf numFmtId="0" fontId="6" fillId="0" borderId="83" xfId="0" applyFont="1" applyFill="1" applyBorder="1" applyAlignment="1">
      <alignment horizontal="center" vertical="center"/>
    </xf>
    <xf numFmtId="0" fontId="40" fillId="0" borderId="0" xfId="0" applyFont="1" applyFill="1" applyAlignment="1">
      <alignment horizontal="left" vertical="center" wrapText="1"/>
    </xf>
    <xf numFmtId="0" fontId="19" fillId="0" borderId="31" xfId="0"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shrinkToFit="1"/>
      <protection locked="0"/>
    </xf>
    <xf numFmtId="0" fontId="26" fillId="0" borderId="15" xfId="0" applyFont="1" applyBorder="1" applyAlignment="1">
      <alignment horizontal="left" vertical="center" indent="1"/>
    </xf>
    <xf numFmtId="0" fontId="14" fillId="3" borderId="11"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0" fillId="0" borderId="56"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57" xfId="0" applyFill="1" applyBorder="1" applyAlignment="1" applyProtection="1">
      <alignment horizontal="left" vertical="center"/>
      <protection locked="0"/>
    </xf>
    <xf numFmtId="0" fontId="5" fillId="0" borderId="14" xfId="0" applyFont="1" applyBorder="1" applyAlignment="1">
      <alignment horizontal="left" vertical="center"/>
    </xf>
    <xf numFmtId="0" fontId="5" fillId="0" borderId="0" xfId="0" applyFont="1" applyBorder="1" applyAlignment="1">
      <alignment horizontal="left" vertical="center"/>
    </xf>
    <xf numFmtId="0" fontId="5" fillId="0" borderId="4" xfId="0" applyFont="1" applyBorder="1" applyAlignment="1">
      <alignment horizontal="left" vertical="center"/>
    </xf>
    <xf numFmtId="0" fontId="14" fillId="0" borderId="0" xfId="0" applyFont="1" applyBorder="1" applyAlignment="1">
      <alignment horizontal="left" vertical="center" wrapText="1"/>
    </xf>
    <xf numFmtId="0" fontId="0" fillId="0" borderId="56" xfId="0" applyFill="1" applyBorder="1" applyAlignment="1">
      <alignment horizontal="left" vertical="center"/>
    </xf>
    <xf numFmtId="0" fontId="0" fillId="0" borderId="8" xfId="0" applyFill="1" applyBorder="1" applyAlignment="1">
      <alignment horizontal="left" vertical="center"/>
    </xf>
    <xf numFmtId="0" fontId="0" fillId="0" borderId="57" xfId="0" applyFill="1" applyBorder="1" applyAlignment="1">
      <alignment horizontal="left" vertical="center"/>
    </xf>
    <xf numFmtId="0" fontId="0" fillId="0" borderId="56" xfId="0" applyFill="1" applyBorder="1" applyAlignment="1" applyProtection="1">
      <alignment horizontal="left" vertical="center"/>
    </xf>
    <xf numFmtId="0" fontId="0" fillId="0" borderId="8" xfId="0" applyFill="1" applyBorder="1" applyAlignment="1" applyProtection="1">
      <alignment horizontal="left" vertical="center"/>
    </xf>
    <xf numFmtId="0" fontId="0" fillId="0" borderId="57" xfId="0" applyFill="1" applyBorder="1" applyAlignment="1" applyProtection="1">
      <alignment horizontal="left" vertical="center"/>
    </xf>
    <xf numFmtId="0" fontId="57" fillId="0" borderId="0" xfId="0" applyFont="1" applyBorder="1" applyAlignment="1">
      <alignment horizontal="left" vertical="center" wrapText="1"/>
    </xf>
    <xf numFmtId="0" fontId="57" fillId="0" borderId="18" xfId="0" applyFont="1" applyBorder="1" applyAlignment="1">
      <alignment horizontal="left" vertical="center" wrapText="1"/>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5" fillId="0" borderId="0" xfId="0" applyFont="1" applyBorder="1" applyAlignment="1">
      <alignment horizontal="left" vertical="center" shrinkToFit="1"/>
    </xf>
    <xf numFmtId="0" fontId="27" fillId="0" borderId="0" xfId="1" applyFont="1" applyBorder="1" applyAlignment="1" applyProtection="1">
      <alignment horizontal="left" vertical="center"/>
    </xf>
    <xf numFmtId="0" fontId="5" fillId="0" borderId="0" xfId="0" applyFont="1" applyAlignment="1">
      <alignment horizontal="left" vertical="center" shrinkToFit="1"/>
    </xf>
    <xf numFmtId="0" fontId="5" fillId="0" borderId="0" xfId="0" quotePrefix="1" applyFont="1" applyAlignment="1">
      <alignment horizontal="left" vertical="center" shrinkToFit="1"/>
    </xf>
    <xf numFmtId="0" fontId="56" fillId="0" borderId="0" xfId="0" applyFont="1" applyBorder="1" applyAlignment="1">
      <alignment horizontal="left" vertical="center" wrapText="1"/>
    </xf>
    <xf numFmtId="0" fontId="56" fillId="0" borderId="18" xfId="0" applyFont="1" applyBorder="1" applyAlignment="1">
      <alignment horizontal="left" vertical="center" wrapText="1"/>
    </xf>
    <xf numFmtId="0" fontId="51" fillId="0" borderId="0" xfId="0" applyFont="1" applyBorder="1" applyAlignment="1">
      <alignment horizontal="left" vertical="center" wrapText="1"/>
    </xf>
    <xf numFmtId="0" fontId="51" fillId="0" borderId="0" xfId="0" applyFont="1" applyBorder="1" applyAlignment="1">
      <alignment horizontal="left" vertical="center"/>
    </xf>
    <xf numFmtId="0" fontId="51" fillId="0" borderId="18" xfId="0" applyFont="1" applyBorder="1" applyAlignment="1">
      <alignment horizontal="left" vertical="center" wrapText="1"/>
    </xf>
    <xf numFmtId="0" fontId="46" fillId="0" borderId="0" xfId="0" applyFont="1" applyBorder="1" applyAlignment="1">
      <alignment horizontal="left" vertical="center" wrapText="1"/>
    </xf>
    <xf numFmtId="0" fontId="0" fillId="0" borderId="56"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57" xfId="0" applyFont="1" applyFill="1" applyBorder="1" applyAlignment="1" applyProtection="1">
      <alignment horizontal="left" vertical="center"/>
      <protection locked="0"/>
    </xf>
    <xf numFmtId="0" fontId="2" fillId="0" borderId="98"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39" fillId="0" borderId="98"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5" fillId="0" borderId="7" xfId="0" applyFont="1" applyBorder="1" applyAlignment="1" applyProtection="1">
      <alignment horizontal="center" vertical="center"/>
    </xf>
    <xf numFmtId="0" fontId="0" fillId="0" borderId="7" xfId="0" applyFont="1" applyBorder="1" applyAlignment="1" applyProtection="1">
      <alignment horizontal="center" vertical="center"/>
    </xf>
    <xf numFmtId="0" fontId="9" fillId="0" borderId="93"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94"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3" borderId="11" xfId="0" applyFont="1" applyFill="1" applyBorder="1" applyAlignment="1" applyProtection="1">
      <alignment horizontal="left" vertical="center" shrinkToFit="1"/>
    </xf>
    <xf numFmtId="0" fontId="9" fillId="3" borderId="7" xfId="0" applyFont="1" applyFill="1" applyBorder="1" applyAlignment="1" applyProtection="1">
      <alignment horizontal="left" vertical="center" shrinkToFit="1"/>
    </xf>
    <xf numFmtId="0" fontId="9" fillId="3" borderId="29" xfId="0" applyFont="1" applyFill="1" applyBorder="1" applyAlignment="1" applyProtection="1">
      <alignment horizontal="left" vertical="center" shrinkToFit="1"/>
    </xf>
    <xf numFmtId="0" fontId="9" fillId="3" borderId="95" xfId="0" applyFont="1" applyFill="1" applyBorder="1" applyAlignment="1" applyProtection="1">
      <alignment horizontal="left" vertical="center" shrinkToFit="1"/>
    </xf>
    <xf numFmtId="0" fontId="9" fillId="3" borderId="10" xfId="0" applyFont="1" applyFill="1" applyBorder="1" applyAlignment="1" applyProtection="1">
      <alignment horizontal="left" vertical="center" shrinkToFit="1"/>
    </xf>
    <xf numFmtId="0" fontId="9" fillId="3" borderId="12" xfId="0" applyFont="1" applyFill="1" applyBorder="1" applyAlignment="1" applyProtection="1">
      <alignment horizontal="left" vertical="center" shrinkToFit="1"/>
    </xf>
    <xf numFmtId="176" fontId="28" fillId="0" borderId="98" xfId="0" applyNumberFormat="1" applyFont="1" applyFill="1" applyBorder="1" applyAlignment="1" applyProtection="1">
      <alignment horizontal="center" vertical="center"/>
    </xf>
    <xf numFmtId="176" fontId="28" fillId="0" borderId="13" xfId="0" applyNumberFormat="1" applyFont="1" applyFill="1" applyBorder="1" applyAlignment="1" applyProtection="1">
      <alignment horizontal="center" vertical="center"/>
    </xf>
    <xf numFmtId="176" fontId="28" fillId="0" borderId="106" xfId="0" applyNumberFormat="1" applyFont="1" applyFill="1" applyBorder="1" applyAlignment="1" applyProtection="1">
      <alignment horizontal="center" vertical="center"/>
    </xf>
    <xf numFmtId="176" fontId="28" fillId="0" borderId="88" xfId="0" applyNumberFormat="1" applyFont="1" applyFill="1" applyBorder="1" applyAlignment="1" applyProtection="1">
      <alignment horizontal="center" vertical="center"/>
    </xf>
    <xf numFmtId="0" fontId="6" fillId="0" borderId="98"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176" fontId="9" fillId="0" borderId="93" xfId="0" applyNumberFormat="1" applyFont="1" applyFill="1" applyBorder="1" applyAlignment="1" applyProtection="1">
      <alignment horizontal="left" vertical="center"/>
    </xf>
    <xf numFmtId="176" fontId="9" fillId="0" borderId="1" xfId="0" applyNumberFormat="1" applyFont="1" applyFill="1" applyBorder="1" applyAlignment="1" applyProtection="1">
      <alignment horizontal="left" vertical="center"/>
    </xf>
    <xf numFmtId="176" fontId="9" fillId="0" borderId="35" xfId="0" applyNumberFormat="1" applyFont="1" applyFill="1" applyBorder="1" applyAlignment="1" applyProtection="1">
      <alignment horizontal="left" vertical="center"/>
    </xf>
    <xf numFmtId="176" fontId="9" fillId="0" borderId="97" xfId="0" applyNumberFormat="1" applyFont="1" applyFill="1" applyBorder="1" applyAlignment="1" applyProtection="1">
      <alignment horizontal="left" vertical="center"/>
    </xf>
    <xf numFmtId="176" fontId="9" fillId="0" borderId="15" xfId="0" applyNumberFormat="1" applyFont="1" applyFill="1" applyBorder="1" applyAlignment="1" applyProtection="1">
      <alignment horizontal="left" vertical="center"/>
    </xf>
    <xf numFmtId="176" fontId="9" fillId="0" borderId="16" xfId="0" applyNumberFormat="1" applyFont="1" applyFill="1" applyBorder="1" applyAlignment="1" applyProtection="1">
      <alignment horizontal="left" vertical="center"/>
    </xf>
    <xf numFmtId="0" fontId="10" fillId="0" borderId="0" xfId="0" applyFont="1" applyBorder="1" applyAlignment="1">
      <alignment horizontal="left" vertical="top" shrinkToFit="1"/>
    </xf>
    <xf numFmtId="0" fontId="12" fillId="3" borderId="30" xfId="0" applyFont="1" applyFill="1" applyBorder="1" applyAlignment="1">
      <alignment horizontal="left" vertical="center" shrinkToFit="1"/>
    </xf>
    <xf numFmtId="0" fontId="12" fillId="3" borderId="31" xfId="0" applyFont="1" applyFill="1" applyBorder="1" applyAlignment="1">
      <alignment horizontal="left" vertical="center" shrinkToFit="1"/>
    </xf>
    <xf numFmtId="0" fontId="0" fillId="0" borderId="31" xfId="0" applyBorder="1" applyAlignment="1">
      <alignment vertical="center"/>
    </xf>
    <xf numFmtId="0" fontId="0" fillId="0" borderId="32" xfId="0" applyBorder="1" applyAlignment="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0" fillId="0" borderId="99" xfId="0" applyBorder="1" applyAlignment="1" applyProtection="1">
      <alignment vertical="center"/>
    </xf>
    <xf numFmtId="0" fontId="0" fillId="0" borderId="23" xfId="0" applyBorder="1" applyAlignment="1" applyProtection="1">
      <alignment vertical="center"/>
    </xf>
    <xf numFmtId="0" fontId="0" fillId="0" borderId="15" xfId="0" applyBorder="1" applyAlignment="1" applyProtection="1">
      <alignment vertical="center"/>
    </xf>
    <xf numFmtId="0" fontId="0" fillId="0" borderId="100" xfId="0" applyBorder="1" applyAlignment="1" applyProtection="1">
      <alignment vertical="center"/>
    </xf>
    <xf numFmtId="0" fontId="6" fillId="0" borderId="7" xfId="0" applyFont="1" applyBorder="1" applyAlignment="1" applyProtection="1">
      <alignment horizontal="left" vertical="center"/>
    </xf>
    <xf numFmtId="0" fontId="6" fillId="0" borderId="29" xfId="0" applyFont="1" applyBorder="1" applyAlignment="1" applyProtection="1">
      <alignment horizontal="left" vertical="center"/>
    </xf>
    <xf numFmtId="0" fontId="6" fillId="0" borderId="15" xfId="0" applyFont="1" applyBorder="1" applyAlignment="1" applyProtection="1">
      <alignment horizontal="left" vertical="center"/>
    </xf>
    <xf numFmtId="0" fontId="6" fillId="0" borderId="16" xfId="0" applyFont="1" applyBorder="1" applyAlignment="1" applyProtection="1">
      <alignment horizontal="left" vertical="center"/>
    </xf>
    <xf numFmtId="0" fontId="1" fillId="0" borderId="9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81" xfId="0" applyFont="1" applyBorder="1" applyAlignment="1" applyProtection="1">
      <alignment horizontal="center" vertical="center"/>
    </xf>
    <xf numFmtId="0" fontId="1" fillId="0" borderId="15" xfId="0" applyFont="1" applyBorder="1" applyAlignment="1" applyProtection="1">
      <alignment horizontal="center" vertical="center"/>
    </xf>
    <xf numFmtId="0" fontId="9" fillId="0" borderId="96"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29" xfId="0" applyFont="1" applyFill="1" applyBorder="1" applyAlignment="1" applyProtection="1">
      <alignment horizontal="center" vertical="center"/>
    </xf>
    <xf numFmtId="0" fontId="9" fillId="0" borderId="97"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01" xfId="0" applyFont="1" applyBorder="1" applyAlignment="1" applyProtection="1">
      <alignment horizontal="left" vertical="center"/>
    </xf>
    <xf numFmtId="0" fontId="9" fillId="0" borderId="8" xfId="0" applyFont="1" applyBorder="1" applyAlignment="1" applyProtection="1">
      <alignment horizontal="left" vertical="center"/>
    </xf>
    <xf numFmtId="0" fontId="9" fillId="0" borderId="102" xfId="0" applyFont="1" applyBorder="1" applyAlignment="1" applyProtection="1">
      <alignment horizontal="left" vertical="center"/>
    </xf>
    <xf numFmtId="0" fontId="9" fillId="0" borderId="88" xfId="0" applyFont="1" applyBorder="1" applyAlignment="1" applyProtection="1">
      <alignment horizontal="left" vertical="center"/>
    </xf>
    <xf numFmtId="0" fontId="9" fillId="0" borderId="9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73" xfId="0" applyFont="1" applyFill="1" applyBorder="1" applyAlignment="1" applyProtection="1">
      <alignment horizontal="center" vertical="center"/>
      <protection locked="0"/>
    </xf>
    <xf numFmtId="0" fontId="9" fillId="0" borderId="97"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90" xfId="0" applyFont="1" applyFill="1" applyBorder="1" applyAlignment="1" applyProtection="1">
      <alignment horizontal="center" vertical="center" wrapText="1"/>
    </xf>
    <xf numFmtId="0" fontId="9" fillId="3" borderId="81" xfId="0" applyFont="1" applyFill="1" applyBorder="1" applyAlignment="1" applyProtection="1">
      <alignment horizontal="center" vertical="center"/>
    </xf>
    <xf numFmtId="0" fontId="29" fillId="0" borderId="0" xfId="1" applyFont="1" applyFill="1" applyBorder="1" applyAlignment="1" applyProtection="1">
      <alignment horizontal="left" vertical="center"/>
    </xf>
    <xf numFmtId="0" fontId="14" fillId="0" borderId="0" xfId="0" applyFont="1" applyFill="1" applyBorder="1" applyAlignment="1" applyProtection="1">
      <alignment horizontal="left" vertical="center" shrinkToFit="1"/>
    </xf>
    <xf numFmtId="0" fontId="0" fillId="0" borderId="54" xfId="0" applyBorder="1" applyAlignment="1" applyProtection="1">
      <alignment horizontal="center" vertical="center"/>
    </xf>
    <xf numFmtId="0" fontId="0" fillId="0" borderId="55" xfId="0" applyBorder="1" applyAlignment="1" applyProtection="1">
      <alignment horizontal="center" vertical="center"/>
    </xf>
    <xf numFmtId="0" fontId="0" fillId="0" borderId="103" xfId="0" applyBorder="1" applyAlignment="1" applyProtection="1">
      <alignment horizontal="center" vertical="center"/>
    </xf>
    <xf numFmtId="0" fontId="0" fillId="0" borderId="58" xfId="0" applyBorder="1" applyAlignment="1" applyProtection="1">
      <alignment horizontal="center" vertical="center"/>
    </xf>
    <xf numFmtId="0" fontId="0" fillId="0" borderId="28" xfId="0" applyBorder="1" applyAlignment="1" applyProtection="1">
      <alignment horizontal="center" vertical="center"/>
    </xf>
    <xf numFmtId="0" fontId="0" fillId="0" borderId="20" xfId="0" applyBorder="1" applyAlignment="1" applyProtection="1">
      <alignment horizontal="center" vertical="center"/>
    </xf>
    <xf numFmtId="0" fontId="9" fillId="0" borderId="101"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104"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0" fillId="0" borderId="105" xfId="0" applyBorder="1" applyAlignment="1" applyProtection="1">
      <alignment horizontal="center" vertical="center"/>
    </xf>
    <xf numFmtId="0" fontId="0" fillId="0" borderId="89" xfId="0" applyBorder="1" applyAlignment="1" applyProtection="1">
      <alignment horizontal="center" vertical="center"/>
    </xf>
    <xf numFmtId="0" fontId="0" fillId="0" borderId="91" xfId="0" applyBorder="1" applyAlignment="1" applyProtection="1">
      <alignment horizontal="center" vertical="center"/>
    </xf>
    <xf numFmtId="0" fontId="35" fillId="0" borderId="107" xfId="0" applyFont="1" applyBorder="1" applyAlignment="1" applyProtection="1">
      <alignment horizontal="center" vertical="center"/>
    </xf>
    <xf numFmtId="0" fontId="35" fillId="0" borderId="92" xfId="0" applyFont="1" applyBorder="1" applyAlignment="1" applyProtection="1">
      <alignment horizontal="center" vertical="center"/>
    </xf>
    <xf numFmtId="0" fontId="35" fillId="0" borderId="50" xfId="0" applyFont="1" applyBorder="1" applyAlignment="1" applyProtection="1">
      <alignment horizontal="center" vertical="center"/>
    </xf>
    <xf numFmtId="0" fontId="35" fillId="0" borderId="105" xfId="0" applyFont="1" applyBorder="1" applyAlignment="1" applyProtection="1">
      <alignment horizontal="center" vertical="center"/>
    </xf>
    <xf numFmtId="0" fontId="35" fillId="0" borderId="89" xfId="0" applyFont="1" applyBorder="1" applyAlignment="1" applyProtection="1">
      <alignment horizontal="center" vertical="center"/>
    </xf>
    <xf numFmtId="0" fontId="35" fillId="0" borderId="91" xfId="0" applyFont="1" applyBorder="1" applyAlignment="1" applyProtection="1">
      <alignment horizontal="center" vertical="center"/>
    </xf>
    <xf numFmtId="0" fontId="6" fillId="0" borderId="0" xfId="0" applyFont="1" applyBorder="1" applyAlignment="1" applyProtection="1">
      <alignment horizontal="left" vertical="center"/>
    </xf>
    <xf numFmtId="0" fontId="6" fillId="0" borderId="18" xfId="0" applyFont="1" applyBorder="1" applyAlignment="1" applyProtection="1">
      <alignment horizontal="left" vertical="center"/>
    </xf>
    <xf numFmtId="0" fontId="1" fillId="0" borderId="14" xfId="0" applyFont="1" applyBorder="1" applyAlignment="1" applyProtection="1">
      <alignment horizontal="center" vertical="center"/>
    </xf>
    <xf numFmtId="0" fontId="1" fillId="0" borderId="0" xfId="0" applyFont="1" applyBorder="1" applyAlignment="1" applyProtection="1">
      <alignment horizontal="center" vertical="center"/>
    </xf>
    <xf numFmtId="0" fontId="9" fillId="0" borderId="108"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102" xfId="0" applyFont="1" applyBorder="1" applyAlignment="1" applyProtection="1">
      <alignment horizontal="left" vertical="center" wrapText="1"/>
    </xf>
    <xf numFmtId="0" fontId="9" fillId="0" borderId="88" xfId="0" applyFont="1" applyBorder="1" applyAlignment="1" applyProtection="1">
      <alignment horizontal="left" vertical="center" wrapText="1"/>
    </xf>
  </cellXfs>
  <cellStyles count="2">
    <cellStyle name="ハイパーリンク" xfId="1" builtinId="8"/>
    <cellStyle name="標準" xfId="0" builtinId="0"/>
  </cellStyles>
  <dxfs count="169">
    <dxf>
      <fill>
        <patternFill>
          <bgColor theme="2"/>
        </patternFill>
      </fill>
    </dxf>
    <dxf>
      <font>
        <color auto="1"/>
      </font>
    </dxf>
    <dxf>
      <font>
        <color theme="0"/>
      </font>
    </dxf>
    <dxf>
      <font>
        <color theme="0" tint="-0.24994659260841701"/>
        <name val="ＭＳ Ｐゴシック"/>
        <scheme val="none"/>
      </font>
      <fill>
        <patternFill>
          <bgColor theme="0" tint="-0.24994659260841701"/>
        </patternFill>
      </fill>
    </dxf>
    <dxf>
      <font>
        <color theme="0" tint="-0.24994659260841701"/>
      </font>
      <fill>
        <patternFill>
          <bgColor theme="0" tint="-0.24994659260841701"/>
        </patternFill>
      </fill>
    </dxf>
    <dxf>
      <font>
        <color theme="0"/>
      </font>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5"/>
      </font>
    </dxf>
    <dxf>
      <font>
        <color theme="5"/>
      </font>
    </dxf>
    <dxf>
      <font>
        <color theme="5"/>
      </font>
    </dxf>
    <dxf>
      <font>
        <color theme="5"/>
      </font>
    </dxf>
    <dxf>
      <font>
        <color theme="5"/>
      </font>
    </dxf>
    <dxf>
      <font>
        <color theme="5"/>
      </font>
    </dxf>
    <dxf>
      <fill>
        <patternFill>
          <bgColor theme="2"/>
        </patternFill>
      </fill>
    </dxf>
    <dxf>
      <fill>
        <patternFill patternType="solid">
          <fgColor indexed="64"/>
          <bgColor theme="2"/>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5"/>
      </font>
    </dxf>
    <dxf>
      <font>
        <color theme="1"/>
      </font>
    </dxf>
    <dxf>
      <font>
        <color theme="1"/>
      </font>
    </dxf>
    <dxf>
      <font>
        <color theme="1"/>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2"/>
        </patternFill>
      </fill>
    </dxf>
    <dxf>
      <fill>
        <patternFill>
          <bgColor theme="2"/>
        </patternFill>
      </fill>
    </dxf>
    <dxf>
      <fill>
        <patternFill>
          <bgColor theme="2"/>
        </patternFill>
      </fill>
    </dxf>
    <dxf>
      <font>
        <color theme="5"/>
      </font>
    </dxf>
    <dxf>
      <font>
        <color theme="5"/>
      </font>
    </dxf>
    <dxf>
      <fill>
        <patternFill>
          <bgColor theme="2"/>
        </patternFill>
      </fill>
    </dxf>
    <dxf>
      <fill>
        <patternFill patternType="solid">
          <fgColor indexed="64"/>
          <bgColor theme="2"/>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5"/>
      </font>
    </dxf>
    <dxf>
      <font>
        <color theme="1"/>
      </font>
    </dxf>
    <dxf>
      <font>
        <color theme="1"/>
      </font>
    </dxf>
    <dxf>
      <font>
        <color theme="1"/>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2"/>
        </patternFill>
      </fill>
    </dxf>
    <dxf>
      <fill>
        <patternFill>
          <bgColor theme="2"/>
        </patternFill>
      </fill>
    </dxf>
    <dxf>
      <fill>
        <patternFill>
          <bgColor theme="2"/>
        </patternFill>
      </fill>
    </dxf>
    <dxf>
      <font>
        <color theme="5"/>
      </font>
    </dxf>
    <dxf>
      <font>
        <color theme="5"/>
      </font>
    </dxf>
    <dxf>
      <fill>
        <patternFill>
          <bgColor theme="2"/>
        </patternFill>
      </fill>
    </dxf>
    <dxf>
      <fill>
        <patternFill patternType="solid">
          <fgColor indexed="64"/>
          <bgColor theme="2"/>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5"/>
      </font>
    </dxf>
    <dxf>
      <font>
        <color theme="1"/>
      </font>
    </dxf>
    <dxf>
      <font>
        <color theme="1"/>
      </font>
    </dxf>
    <dxf>
      <font>
        <color theme="1"/>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2"/>
        </patternFill>
      </fill>
    </dxf>
    <dxf>
      <fill>
        <patternFill>
          <bgColor theme="2"/>
        </patternFill>
      </fill>
    </dxf>
    <dxf>
      <fill>
        <patternFill>
          <bgColor theme="2"/>
        </patternFill>
      </fill>
    </dxf>
    <dxf>
      <font>
        <color theme="5"/>
      </font>
    </dxf>
    <dxf>
      <font>
        <color theme="5"/>
      </font>
    </dxf>
    <dxf>
      <fill>
        <patternFill>
          <bgColor theme="2"/>
        </patternFill>
      </fill>
    </dxf>
    <dxf>
      <fill>
        <patternFill patternType="solid">
          <fgColor indexed="64"/>
          <bgColor theme="2"/>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5"/>
      </font>
    </dxf>
    <dxf>
      <font>
        <color theme="1"/>
      </font>
    </dxf>
    <dxf>
      <font>
        <color theme="1"/>
      </font>
    </dxf>
    <dxf>
      <font>
        <color theme="1"/>
      </font>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2"/>
        </patternFill>
      </fill>
    </dxf>
    <dxf>
      <fill>
        <patternFill>
          <bgColor theme="2"/>
        </patternFill>
      </fill>
    </dxf>
    <dxf>
      <fill>
        <patternFill>
          <bgColor theme="2"/>
        </patternFill>
      </fill>
    </dxf>
    <dxf>
      <font>
        <color theme="5"/>
      </font>
    </dxf>
    <dxf>
      <font>
        <color theme="5"/>
      </font>
    </dxf>
    <dxf>
      <font>
        <color theme="5"/>
      </font>
    </dxf>
    <dxf>
      <fill>
        <patternFill>
          <bgColor theme="2"/>
        </patternFill>
      </fill>
    </dxf>
    <dxf>
      <fill>
        <patternFill patternType="solid">
          <fgColor indexed="64"/>
          <bgColor theme="2"/>
        </patternFill>
      </fill>
    </dxf>
    <dxf>
      <fill>
        <patternFill>
          <bgColor theme="0"/>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border>
        <left style="thin">
          <color theme="0"/>
        </left>
        <right style="thin">
          <color theme="0"/>
        </right>
        <top style="thin">
          <color theme="0"/>
        </top>
        <bottom style="thin">
          <color theme="0"/>
        </bottom>
        <vertical/>
        <horizontal/>
      </border>
    </dxf>
    <dxf>
      <font>
        <color theme="5"/>
      </font>
    </dxf>
    <dxf>
      <font>
        <color theme="1"/>
      </font>
    </dxf>
    <dxf>
      <font>
        <color theme="1"/>
      </font>
    </dxf>
    <dxf>
      <font>
        <color theme="1"/>
      </font>
    </dxf>
    <dxf>
      <font>
        <color theme="1"/>
      </font>
      <fill>
        <patternFill patternType="none">
          <bgColor auto="1"/>
        </patternFill>
      </fill>
    </dxf>
    <dxf>
      <font>
        <color theme="0"/>
      </font>
      <fill>
        <patternFill>
          <bgColor theme="0"/>
        </patternFill>
      </fill>
      <border>
        <left style="thin">
          <color theme="0"/>
        </left>
        <right style="thin">
          <color theme="0"/>
        </right>
        <top style="thin">
          <color theme="0"/>
        </top>
        <bottom style="thin">
          <color theme="0"/>
        </bottom>
        <vertical/>
        <horizontal/>
      </border>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ont>
        <color theme="5"/>
      </font>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ont>
        <color theme="5"/>
      </font>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ont>
        <color theme="5"/>
      </font>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ont>
        <color theme="5"/>
      </font>
    </dxf>
    <dxf>
      <font>
        <color theme="5"/>
      </font>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2"/>
        </patternFill>
      </fill>
    </dxf>
    <dxf>
      <fill>
        <patternFill patternType="solid">
          <fgColor indexed="64"/>
          <bgColor theme="2"/>
        </patternFill>
      </fill>
    </dxf>
    <dxf>
      <fill>
        <patternFill>
          <bgColor theme="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34998626667073579"/>
      </font>
      <fill>
        <patternFill>
          <fgColor theme="0" tint="-0.24994659260841701"/>
          <bgColor theme="0" tint="-0.34998626667073579"/>
        </patternFill>
      </fill>
    </dxf>
    <dxf>
      <font>
        <color theme="0" tint="-0.34998626667073579"/>
      </font>
      <fill>
        <patternFill>
          <fgColor theme="0" tint="-0.34998626667073579"/>
          <bgColor theme="0" tint="-0.34998626667073579"/>
        </patternFill>
      </fill>
    </dxf>
    <dxf>
      <border>
        <left style="hair">
          <color indexed="64"/>
        </left>
        <right style="hair">
          <color indexed="64"/>
        </right>
      </border>
    </dxf>
  </dxfs>
  <tableStyles count="0" defaultTableStyle="TableStyleMedium9" defaultPivotStyle="PivotStyleLight16"/>
  <colors>
    <mruColors>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5"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CheckBox" fmlaLink="$B$51" lockText="1" noThreeD="1"/>
</file>

<file path=xl/ctrlProps/ctrlProp30.xml><?xml version="1.0" encoding="utf-8"?>
<formControlPr xmlns="http://schemas.microsoft.com/office/spreadsheetml/2009/9/main" objectType="CheckBox" fmlaLink="$B$79" lockText="1" noThreeD="1"/>
</file>

<file path=xl/ctrlProps/ctrlProp31.xml><?xml version="1.0" encoding="utf-8"?>
<formControlPr xmlns="http://schemas.microsoft.com/office/spreadsheetml/2009/9/main" objectType="Radio" firstButton="1" fmlaLink="$B$68"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B$50"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http://server.sakura.ad.jp/dedicated/payment.html" TargetMode="External"/><Relationship Id="rId4" Type="http://schemas.openxmlformats.org/officeDocument/2006/relationships/hyperlink" Target="http://www.sakura.ad.jp/agreemen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sakura.ad.jp/privacy/" TargetMode="External"/><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hyperlink" Target="http://www.sakura.ad.jp/agreement/" TargetMode="External"/><Relationship Id="rId4" Type="http://schemas.openxmlformats.org/officeDocument/2006/relationships/hyperlink" Target="http://www.sakura.ad.jp/privacy/statement/"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jp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http://server.sakura.ad.jp/dedicated/region.html" TargetMode="External"/><Relationship Id="rId2" Type="http://schemas.openxmlformats.org/officeDocument/2006/relationships/image" Target="../media/image8.png"/><Relationship Id="rId1" Type="http://schemas.openxmlformats.org/officeDocument/2006/relationships/hyperlink" Target="https://secure.sakura.ad.jp/server/" TargetMode="External"/><Relationship Id="rId6" Type="http://schemas.openxmlformats.org/officeDocument/2006/relationships/image" Target="../media/image7.jp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44450</xdr:colOff>
      <xdr:row>46</xdr:row>
      <xdr:rowOff>59690</xdr:rowOff>
    </xdr:from>
    <xdr:to>
      <xdr:col>54</xdr:col>
      <xdr:colOff>87007</xdr:colOff>
      <xdr:row>49</xdr:row>
      <xdr:rowOff>152400</xdr:rowOff>
    </xdr:to>
    <xdr:sp macro="" textlink="">
      <xdr:nvSpPr>
        <xdr:cNvPr id="2" name="角丸四角形 1"/>
        <xdr:cNvSpPr/>
      </xdr:nvSpPr>
      <xdr:spPr>
        <a:xfrm>
          <a:off x="524510" y="5995670"/>
          <a:ext cx="8197844" cy="66421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ja-JP" altLang="en-US" sz="1000" b="0" i="0" u="none" strike="noStrike" baseline="0">
              <a:solidFill>
                <a:srgbClr val="000000"/>
              </a:solidFill>
              <a:latin typeface="ＭＳ Ｐゴシック"/>
              <a:ea typeface="ＭＳ Ｐゴシック"/>
            </a:rPr>
            <a:t>セブンイレブン、ファミリーマート、ポプラ、ミニストップ、スリーエフ、デイリーヤマザキ、セーブオン、ローソン、</a:t>
          </a:r>
          <a:r>
            <a:rPr lang="ja-JP" altLang="ja-JP" sz="1000" b="0" i="0" baseline="0">
              <a:solidFill>
                <a:schemeClr val="dk1"/>
              </a:solidFill>
              <a:effectLst/>
              <a:latin typeface="+mn-lt"/>
              <a:ea typeface="+mn-ea"/>
              <a:cs typeface="+mn-cs"/>
            </a:rPr>
            <a:t>サンクス、サークル</a:t>
          </a:r>
          <a:r>
            <a:rPr lang="en-US" altLang="ja-JP" sz="1000" b="0" i="0" baseline="0">
              <a:solidFill>
                <a:schemeClr val="dk1"/>
              </a:solidFill>
              <a:effectLst/>
              <a:latin typeface="+mn-lt"/>
              <a:ea typeface="+mn-ea"/>
              <a:cs typeface="+mn-cs"/>
            </a:rPr>
            <a:t>K</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コミュニティ・ストア、ココストア、セイコーマート（北海道・関東地区のみ）</a:t>
          </a:r>
        </a:p>
      </xdr:txBody>
    </xdr:sp>
    <xdr:clientData/>
  </xdr:twoCellAnchor>
  <xdr:twoCellAnchor>
    <xdr:from>
      <xdr:col>3</xdr:col>
      <xdr:colOff>161290</xdr:colOff>
      <xdr:row>45</xdr:row>
      <xdr:rowOff>41910</xdr:rowOff>
    </xdr:from>
    <xdr:to>
      <xdr:col>20</xdr:col>
      <xdr:colOff>43843</xdr:colOff>
      <xdr:row>47</xdr:row>
      <xdr:rowOff>15240</xdr:rowOff>
    </xdr:to>
    <xdr:sp macro="" textlink="">
      <xdr:nvSpPr>
        <xdr:cNvPr id="3" name="テキスト ボックス 2"/>
        <xdr:cNvSpPr txBox="1"/>
      </xdr:nvSpPr>
      <xdr:spPr>
        <a:xfrm>
          <a:off x="622300" y="5855970"/>
          <a:ext cx="260858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お支払い可能なコンビニエンスストア一覧</a:t>
          </a:r>
        </a:p>
      </xdr:txBody>
    </xdr:sp>
    <xdr:clientData/>
  </xdr:twoCellAnchor>
  <xdr:twoCellAnchor editAs="oneCell">
    <xdr:from>
      <xdr:col>0</xdr:col>
      <xdr:colOff>95250</xdr:colOff>
      <xdr:row>0</xdr:row>
      <xdr:rowOff>38100</xdr:rowOff>
    </xdr:from>
    <xdr:to>
      <xdr:col>2</xdr:col>
      <xdr:colOff>57150</xdr:colOff>
      <xdr:row>3</xdr:row>
      <xdr:rowOff>19050</xdr:rowOff>
    </xdr:to>
    <xdr:pic>
      <xdr:nvPicPr>
        <xdr:cNvPr id="416358" name="Picture 2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3238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119062</xdr:rowOff>
    </xdr:from>
    <xdr:to>
      <xdr:col>5</xdr:col>
      <xdr:colOff>44712</xdr:colOff>
      <xdr:row>4</xdr:row>
      <xdr:rowOff>109538</xdr:rowOff>
    </xdr:to>
    <xdr:sp macro="" textlink="">
      <xdr:nvSpPr>
        <xdr:cNvPr id="5" name="正方形/長方形 4"/>
        <xdr:cNvSpPr/>
      </xdr:nvSpPr>
      <xdr:spPr>
        <a:xfrm>
          <a:off x="9525" y="576262"/>
          <a:ext cx="825791" cy="142876"/>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oneCell">
    <xdr:from>
      <xdr:col>0</xdr:col>
      <xdr:colOff>85725</xdr:colOff>
      <xdr:row>3</xdr:row>
      <xdr:rowOff>142875</xdr:rowOff>
    </xdr:from>
    <xdr:to>
      <xdr:col>4</xdr:col>
      <xdr:colOff>142875</xdr:colOff>
      <xdr:row>4</xdr:row>
      <xdr:rowOff>66675</xdr:rowOff>
    </xdr:to>
    <xdr:pic>
      <xdr:nvPicPr>
        <xdr:cNvPr id="416360" name="Picture 2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00075"/>
          <a:ext cx="781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123826</xdr:rowOff>
    </xdr:from>
    <xdr:to>
      <xdr:col>58</xdr:col>
      <xdr:colOff>9525</xdr:colOff>
      <xdr:row>3</xdr:row>
      <xdr:rowOff>123826</xdr:rowOff>
    </xdr:to>
    <xdr:cxnSp macro="">
      <xdr:nvCxnSpPr>
        <xdr:cNvPr id="7" name="直線コネクタ 6"/>
        <xdr:cNvCxnSpPr/>
      </xdr:nvCxnSpPr>
      <xdr:spPr>
        <a:xfrm>
          <a:off x="9525" y="581026"/>
          <a:ext cx="928116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123825</xdr:colOff>
      <xdr:row>76</xdr:row>
      <xdr:rowOff>114300</xdr:rowOff>
    </xdr:from>
    <xdr:to>
      <xdr:col>34</xdr:col>
      <xdr:colOff>9525</xdr:colOff>
      <xdr:row>76</xdr:row>
      <xdr:rowOff>285750</xdr:rowOff>
    </xdr:to>
    <xdr:pic>
      <xdr:nvPicPr>
        <xdr:cNvPr id="416362" name="Picture 108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15025" y="14449425"/>
          <a:ext cx="247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44450</xdr:colOff>
      <xdr:row>57</xdr:row>
      <xdr:rowOff>185420</xdr:rowOff>
    </xdr:from>
    <xdr:to>
      <xdr:col>54</xdr:col>
      <xdr:colOff>87007</xdr:colOff>
      <xdr:row>60</xdr:row>
      <xdr:rowOff>64770</xdr:rowOff>
    </xdr:to>
    <xdr:sp macro="" textlink="">
      <xdr:nvSpPr>
        <xdr:cNvPr id="9" name="角丸四角形 8"/>
        <xdr:cNvSpPr/>
      </xdr:nvSpPr>
      <xdr:spPr>
        <a:xfrm>
          <a:off x="587375" y="9110345"/>
          <a:ext cx="9272282" cy="450850"/>
        </a:xfrm>
        <a:prstGeom prst="round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l" rtl="0">
            <a:defRPr sz="1000"/>
          </a:pPr>
          <a:r>
            <a:rPr lang="en-US" altLang="ja-JP" sz="1000" b="0" i="0" u="none" strike="noStrike" baseline="0">
              <a:solidFill>
                <a:srgbClr val="000000"/>
              </a:solidFill>
              <a:latin typeface="ＭＳ Ｐゴシック"/>
              <a:ea typeface="ＭＳ Ｐゴシック"/>
            </a:rPr>
            <a:t>VISA</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MasterCard</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mn-ea"/>
            </a:rPr>
            <a:t>JCB</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American Express</a:t>
          </a: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Diners</a:t>
          </a: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3</xdr:col>
      <xdr:colOff>161290</xdr:colOff>
      <xdr:row>57</xdr:row>
      <xdr:rowOff>43815</xdr:rowOff>
    </xdr:from>
    <xdr:to>
      <xdr:col>14</xdr:col>
      <xdr:colOff>49663</xdr:colOff>
      <xdr:row>58</xdr:row>
      <xdr:rowOff>140970</xdr:rowOff>
    </xdr:to>
    <xdr:sp macro="" textlink="">
      <xdr:nvSpPr>
        <xdr:cNvPr id="10" name="テキスト ボックス 9"/>
        <xdr:cNvSpPr txBox="1"/>
      </xdr:nvSpPr>
      <xdr:spPr>
        <a:xfrm>
          <a:off x="704215" y="8968740"/>
          <a:ext cx="1879098" cy="287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t>提携クレジットカード一覧</a:t>
          </a:r>
        </a:p>
      </xdr:txBody>
    </xdr:sp>
    <xdr:clientData/>
  </xdr:twoCellAnchor>
  <xdr:twoCellAnchor>
    <xdr:from>
      <xdr:col>15</xdr:col>
      <xdr:colOff>0</xdr:colOff>
      <xdr:row>54</xdr:row>
      <xdr:rowOff>0</xdr:rowOff>
    </xdr:from>
    <xdr:to>
      <xdr:col>27</xdr:col>
      <xdr:colOff>0</xdr:colOff>
      <xdr:row>55</xdr:row>
      <xdr:rowOff>0</xdr:rowOff>
    </xdr:to>
    <xdr:sp macro="" textlink="">
      <xdr:nvSpPr>
        <xdr:cNvPr id="11" name="正方形/長方形 10">
          <a:hlinkClick xmlns:r="http://schemas.openxmlformats.org/officeDocument/2006/relationships" r:id="rId4"/>
        </xdr:cNvPr>
        <xdr:cNvSpPr/>
      </xdr:nvSpPr>
      <xdr:spPr>
        <a:xfrm>
          <a:off x="2400300" y="9105900"/>
          <a:ext cx="1920240" cy="1905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editAs="oneCell">
    <xdr:from>
      <xdr:col>27</xdr:col>
      <xdr:colOff>152400</xdr:colOff>
      <xdr:row>28</xdr:row>
      <xdr:rowOff>19050</xdr:rowOff>
    </xdr:from>
    <xdr:to>
      <xdr:col>41</xdr:col>
      <xdr:colOff>152400</xdr:colOff>
      <xdr:row>29</xdr:row>
      <xdr:rowOff>0</xdr:rowOff>
    </xdr:to>
    <xdr:pic>
      <xdr:nvPicPr>
        <xdr:cNvPr id="416366" name="図 13">
          <a:hlinkClick xmlns:r="http://schemas.openxmlformats.org/officeDocument/2006/relationships" r:id="rId5"/>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38725" y="4810125"/>
          <a:ext cx="2533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63</xdr:row>
      <xdr:rowOff>19050</xdr:rowOff>
    </xdr:from>
    <xdr:to>
      <xdr:col>29</xdr:col>
      <xdr:colOff>152400</xdr:colOff>
      <xdr:row>64</xdr:row>
      <xdr:rowOff>0</xdr:rowOff>
    </xdr:to>
    <xdr:pic>
      <xdr:nvPicPr>
        <xdr:cNvPr id="416367" name="図 1">
          <a:hlinkClick xmlns:r="http://schemas.openxmlformats.org/officeDocument/2006/relationships" r:id="rId4"/>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438525" y="11001375"/>
          <a:ext cx="19621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38100</xdr:rowOff>
    </xdr:from>
    <xdr:to>
      <xdr:col>2</xdr:col>
      <xdr:colOff>57150</xdr:colOff>
      <xdr:row>3</xdr:row>
      <xdr:rowOff>19050</xdr:rowOff>
    </xdr:to>
    <xdr:pic>
      <xdr:nvPicPr>
        <xdr:cNvPr id="424195" name="Picture 236"/>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8100"/>
          <a:ext cx="3238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3</xdr:row>
      <xdr:rowOff>119062</xdr:rowOff>
    </xdr:from>
    <xdr:to>
      <xdr:col>5</xdr:col>
      <xdr:colOff>44712</xdr:colOff>
      <xdr:row>4</xdr:row>
      <xdr:rowOff>109538</xdr:rowOff>
    </xdr:to>
    <xdr:sp macro="" textlink="">
      <xdr:nvSpPr>
        <xdr:cNvPr id="3" name="正方形/長方形 2"/>
        <xdr:cNvSpPr/>
      </xdr:nvSpPr>
      <xdr:spPr>
        <a:xfrm>
          <a:off x="9525" y="576262"/>
          <a:ext cx="938212" cy="142876"/>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editAs="oneCell">
    <xdr:from>
      <xdr:col>0</xdr:col>
      <xdr:colOff>85725</xdr:colOff>
      <xdr:row>3</xdr:row>
      <xdr:rowOff>142875</xdr:rowOff>
    </xdr:from>
    <xdr:to>
      <xdr:col>4</xdr:col>
      <xdr:colOff>142875</xdr:colOff>
      <xdr:row>4</xdr:row>
      <xdr:rowOff>66675</xdr:rowOff>
    </xdr:to>
    <xdr:pic>
      <xdr:nvPicPr>
        <xdr:cNvPr id="424197" name="Picture 2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600075"/>
          <a:ext cx="7810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74296</xdr:colOff>
      <xdr:row>24</xdr:row>
      <xdr:rowOff>38100</xdr:rowOff>
    </xdr:from>
    <xdr:to>
      <xdr:col>56</xdr:col>
      <xdr:colOff>77138</xdr:colOff>
      <xdr:row>26</xdr:row>
      <xdr:rowOff>38100</xdr:rowOff>
    </xdr:to>
    <xdr:sp macro="" textlink="">
      <xdr:nvSpPr>
        <xdr:cNvPr id="5" name="AutoShape 1"/>
        <xdr:cNvSpPr>
          <a:spLocks noChangeArrowheads="1"/>
        </xdr:cNvSpPr>
      </xdr:nvSpPr>
      <xdr:spPr bwMode="auto">
        <a:xfrm>
          <a:off x="6461761" y="3535680"/>
          <a:ext cx="2563162" cy="251460"/>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ctr" upright="1"/>
        <a:lstStyle/>
        <a:p>
          <a:pPr algn="ctr" rtl="0">
            <a:defRPr sz="1000"/>
          </a:pPr>
          <a:r>
            <a:rPr lang="ja-JP" altLang="en-US" sz="1000" b="0" i="0" u="none" strike="noStrike" baseline="0">
              <a:solidFill>
                <a:srgbClr val="FFFFFF"/>
              </a:solidFill>
              <a:latin typeface="ＭＳ Ｐゴシック"/>
              <a:ea typeface="ＭＳ Ｐゴシック"/>
            </a:rPr>
            <a:t>ご契約者の印鑑を</a:t>
          </a:r>
          <a:r>
            <a:rPr lang="en-US" altLang="ja-JP" sz="1000" b="0" i="0" u="none" strike="noStrike" baseline="0">
              <a:solidFill>
                <a:srgbClr val="FFFFFF"/>
              </a:solidFill>
              <a:latin typeface="ＭＳ Ｐゴシック"/>
              <a:ea typeface="ＭＳ Ｐゴシック"/>
            </a:rPr>
            <a:t>2</a:t>
          </a:r>
          <a:r>
            <a:rPr lang="ja-JP" altLang="en-US" sz="1000" b="0" i="0" u="none" strike="noStrike" baseline="0">
              <a:solidFill>
                <a:srgbClr val="FFFFFF"/>
              </a:solidFill>
              <a:latin typeface="ＭＳ Ｐゴシック"/>
              <a:ea typeface="ＭＳ Ｐゴシック"/>
            </a:rPr>
            <a:t>箇所鮮明に捺印ください</a:t>
          </a:r>
        </a:p>
      </xdr:txBody>
    </xdr:sp>
    <xdr:clientData/>
  </xdr:twoCellAnchor>
  <xdr:twoCellAnchor>
    <xdr:from>
      <xdr:col>0</xdr:col>
      <xdr:colOff>9525</xdr:colOff>
      <xdr:row>3</xdr:row>
      <xdr:rowOff>123826</xdr:rowOff>
    </xdr:from>
    <xdr:to>
      <xdr:col>58</xdr:col>
      <xdr:colOff>9525</xdr:colOff>
      <xdr:row>3</xdr:row>
      <xdr:rowOff>123826</xdr:rowOff>
    </xdr:to>
    <xdr:cxnSp macro="">
      <xdr:nvCxnSpPr>
        <xdr:cNvPr id="7" name="直線コネクタ 6"/>
        <xdr:cNvCxnSpPr/>
      </xdr:nvCxnSpPr>
      <xdr:spPr>
        <a:xfrm>
          <a:off x="9525" y="542926"/>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163830</xdr:colOff>
      <xdr:row>41</xdr:row>
      <xdr:rowOff>124385</xdr:rowOff>
    </xdr:from>
    <xdr:to>
      <xdr:col>56</xdr:col>
      <xdr:colOff>72178</xdr:colOff>
      <xdr:row>42</xdr:row>
      <xdr:rowOff>297180</xdr:rowOff>
    </xdr:to>
    <xdr:sp macro="" textlink="">
      <xdr:nvSpPr>
        <xdr:cNvPr id="8" name="円/楕円 7"/>
        <xdr:cNvSpPr/>
      </xdr:nvSpPr>
      <xdr:spPr>
        <a:xfrm>
          <a:off x="8618220" y="8224445"/>
          <a:ext cx="401938" cy="424255"/>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51</xdr:col>
      <xdr:colOff>129540</xdr:colOff>
      <xdr:row>31</xdr:row>
      <xdr:rowOff>163047</xdr:rowOff>
    </xdr:from>
    <xdr:to>
      <xdr:col>55</xdr:col>
      <xdr:colOff>72350</xdr:colOff>
      <xdr:row>33</xdr:row>
      <xdr:rowOff>121920</xdr:rowOff>
    </xdr:to>
    <xdr:sp macro="" textlink="">
      <xdr:nvSpPr>
        <xdr:cNvPr id="9" name="円/楕円 8"/>
        <xdr:cNvSpPr/>
      </xdr:nvSpPr>
      <xdr:spPr>
        <a:xfrm>
          <a:off x="8288655" y="5222727"/>
          <a:ext cx="571500" cy="591333"/>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174738</xdr:colOff>
      <xdr:row>25</xdr:row>
      <xdr:rowOff>34298</xdr:rowOff>
    </xdr:from>
    <xdr:to>
      <xdr:col>57</xdr:col>
      <xdr:colOff>129399</xdr:colOff>
      <xdr:row>25</xdr:row>
      <xdr:rowOff>34298</xdr:rowOff>
    </xdr:to>
    <xdr:cxnSp macro="">
      <xdr:nvCxnSpPr>
        <xdr:cNvPr id="11" name="直線コネクタ 10"/>
        <xdr:cNvCxnSpPr/>
      </xdr:nvCxnSpPr>
      <xdr:spPr>
        <a:xfrm>
          <a:off x="8949168" y="3661418"/>
          <a:ext cx="28194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57</xdr:col>
      <xdr:colOff>125737</xdr:colOff>
      <xdr:row>25</xdr:row>
      <xdr:rowOff>40008</xdr:rowOff>
    </xdr:from>
    <xdr:to>
      <xdr:col>57</xdr:col>
      <xdr:colOff>129513</xdr:colOff>
      <xdr:row>42</xdr:row>
      <xdr:rowOff>115652</xdr:rowOff>
    </xdr:to>
    <xdr:cxnSp macro="">
      <xdr:nvCxnSpPr>
        <xdr:cNvPr id="12" name="直線コネクタ 11"/>
        <xdr:cNvCxnSpPr/>
      </xdr:nvCxnSpPr>
      <xdr:spPr>
        <a:xfrm flipH="1">
          <a:off x="9220207" y="3657603"/>
          <a:ext cx="11328" cy="4657168"/>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91440</xdr:colOff>
      <xdr:row>32</xdr:row>
      <xdr:rowOff>90488</xdr:rowOff>
    </xdr:from>
    <xdr:to>
      <xdr:col>57</xdr:col>
      <xdr:colOff>126183</xdr:colOff>
      <xdr:row>32</xdr:row>
      <xdr:rowOff>90488</xdr:rowOff>
    </xdr:to>
    <xdr:cxnSp macro="">
      <xdr:nvCxnSpPr>
        <xdr:cNvPr id="13" name="直線コネクタ 12"/>
        <xdr:cNvCxnSpPr/>
      </xdr:nvCxnSpPr>
      <xdr:spPr>
        <a:xfrm>
          <a:off x="10039350" y="5691188"/>
          <a:ext cx="390525"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32</xdr:row>
      <xdr:rowOff>46671</xdr:rowOff>
    </xdr:from>
    <xdr:to>
      <xdr:col>55</xdr:col>
      <xdr:colOff>89187</xdr:colOff>
      <xdr:row>32</xdr:row>
      <xdr:rowOff>121680</xdr:rowOff>
    </xdr:to>
    <xdr:sp macro="" textlink="">
      <xdr:nvSpPr>
        <xdr:cNvPr id="14" name="円/楕円 13"/>
        <xdr:cNvSpPr/>
      </xdr:nvSpPr>
      <xdr:spPr>
        <a:xfrm>
          <a:off x="9991720" y="566261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xdr:twoCellAnchor>
    <xdr:from>
      <xdr:col>56</xdr:col>
      <xdr:colOff>73980</xdr:colOff>
      <xdr:row>42</xdr:row>
      <xdr:rowOff>110617</xdr:rowOff>
    </xdr:from>
    <xdr:to>
      <xdr:col>57</xdr:col>
      <xdr:colOff>121835</xdr:colOff>
      <xdr:row>42</xdr:row>
      <xdr:rowOff>110617</xdr:rowOff>
    </xdr:to>
    <xdr:cxnSp macro="">
      <xdr:nvCxnSpPr>
        <xdr:cNvPr id="15" name="直線コネクタ 14"/>
        <xdr:cNvCxnSpPr/>
      </xdr:nvCxnSpPr>
      <xdr:spPr>
        <a:xfrm>
          <a:off x="10202865" y="8530717"/>
          <a:ext cx="223835"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39052</xdr:colOff>
      <xdr:row>42</xdr:row>
      <xdr:rowOff>77321</xdr:rowOff>
    </xdr:from>
    <xdr:to>
      <xdr:col>56</xdr:col>
      <xdr:colOff>90911</xdr:colOff>
      <xdr:row>42</xdr:row>
      <xdr:rowOff>143996</xdr:rowOff>
    </xdr:to>
    <xdr:sp macro="" textlink="">
      <xdr:nvSpPr>
        <xdr:cNvPr id="16" name="円/楕円 15"/>
        <xdr:cNvSpPr/>
      </xdr:nvSpPr>
      <xdr:spPr>
        <a:xfrm>
          <a:off x="10167937" y="849742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7</xdr:col>
          <xdr:colOff>171450</xdr:colOff>
          <xdr:row>29</xdr:row>
          <xdr:rowOff>0</xdr:rowOff>
        </xdr:from>
        <xdr:to>
          <xdr:col>57</xdr:col>
          <xdr:colOff>0</xdr:colOff>
          <xdr:row>30</xdr:row>
          <xdr:rowOff>0</xdr:rowOff>
        </xdr:to>
        <xdr:grpSp>
          <xdr:nvGrpSpPr>
            <xdr:cNvPr id="424208" name="グループ化 12"/>
            <xdr:cNvGrpSpPr>
              <a:grpSpLocks/>
            </xdr:cNvGrpSpPr>
          </xdr:nvGrpSpPr>
          <xdr:grpSpPr bwMode="auto">
            <a:xfrm>
              <a:off x="1276350" y="4465320"/>
              <a:ext cx="7844790" cy="312420"/>
              <a:chOff x="1426508" y="4392844"/>
              <a:chExt cx="8796179" cy="313763"/>
            </a:xfrm>
          </xdr:grpSpPr>
          <xdr:sp macro="" textlink="">
            <xdr:nvSpPr>
              <xdr:cNvPr id="147457" name="Option Button 1" hidden="1">
                <a:extLst>
                  <a:ext uri="{63B3BB69-23CF-44E3-9099-C40C66FF867C}">
                    <a14:compatExt spid="_x0000_s147457"/>
                  </a:ext>
                </a:extLst>
              </xdr:cNvPr>
              <xdr:cNvSpPr/>
            </xdr:nvSpPr>
            <xdr:spPr bwMode="auto">
              <a:xfrm>
                <a:off x="1612372" y="4449856"/>
                <a:ext cx="310963"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58" name="Option Button 2" hidden="1">
                <a:extLst>
                  <a:ext uri="{63B3BB69-23CF-44E3-9099-C40C66FF867C}">
                    <a14:compatExt spid="_x0000_s147458"/>
                  </a:ext>
                </a:extLst>
              </xdr:cNvPr>
              <xdr:cNvSpPr/>
            </xdr:nvSpPr>
            <xdr:spPr bwMode="auto">
              <a:xfrm>
                <a:off x="2284879" y="4449856"/>
                <a:ext cx="33001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59" name="Option Button 3" hidden="1">
                <a:extLst>
                  <a:ext uri="{63B3BB69-23CF-44E3-9099-C40C66FF867C}">
                    <a14:compatExt spid="_x0000_s147459"/>
                  </a:ext>
                </a:extLst>
              </xdr:cNvPr>
              <xdr:cNvSpPr/>
            </xdr:nvSpPr>
            <xdr:spPr bwMode="auto">
              <a:xfrm>
                <a:off x="4295875" y="4449856"/>
                <a:ext cx="32048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0" name="Option Button 4" hidden="1">
                <a:extLst>
                  <a:ext uri="{63B3BB69-23CF-44E3-9099-C40C66FF867C}">
                    <a14:compatExt spid="_x0000_s147460"/>
                  </a:ext>
                </a:extLst>
              </xdr:cNvPr>
              <xdr:cNvSpPr/>
            </xdr:nvSpPr>
            <xdr:spPr bwMode="auto">
              <a:xfrm>
                <a:off x="5191360" y="4449856"/>
                <a:ext cx="33001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1" name="Option Button 5" hidden="1">
                <a:extLst>
                  <a:ext uri="{63B3BB69-23CF-44E3-9099-C40C66FF867C}">
                    <a14:compatExt spid="_x0000_s147461"/>
                  </a:ext>
                </a:extLst>
              </xdr:cNvPr>
              <xdr:cNvSpPr/>
            </xdr:nvSpPr>
            <xdr:spPr bwMode="auto">
              <a:xfrm>
                <a:off x="6044146" y="4449856"/>
                <a:ext cx="32048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2" name="Option Button 6" hidden="1">
                <a:extLst>
                  <a:ext uri="{63B3BB69-23CF-44E3-9099-C40C66FF867C}">
                    <a14:compatExt spid="_x0000_s147462"/>
                  </a:ext>
                </a:extLst>
              </xdr:cNvPr>
              <xdr:cNvSpPr/>
            </xdr:nvSpPr>
            <xdr:spPr bwMode="auto">
              <a:xfrm>
                <a:off x="6976746" y="4449856"/>
                <a:ext cx="320489"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3" name="Option Button 7" hidden="1">
                <a:extLst>
                  <a:ext uri="{63B3BB69-23CF-44E3-9099-C40C66FF867C}">
                    <a14:compatExt spid="_x0000_s147463"/>
                  </a:ext>
                </a:extLst>
              </xdr:cNvPr>
              <xdr:cNvSpPr/>
            </xdr:nvSpPr>
            <xdr:spPr bwMode="auto">
              <a:xfrm>
                <a:off x="7897851" y="4449856"/>
                <a:ext cx="32048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4" name="Group Box 8" hidden="1">
                <a:extLst>
                  <a:ext uri="{63B3BB69-23CF-44E3-9099-C40C66FF867C}">
                    <a14:compatExt spid="_x0000_s147464"/>
                  </a:ext>
                </a:extLst>
              </xdr:cNvPr>
              <xdr:cNvSpPr/>
            </xdr:nvSpPr>
            <xdr:spPr bwMode="auto">
              <a:xfrm>
                <a:off x="1426508" y="4392844"/>
                <a:ext cx="8796179" cy="31376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54</xdr:row>
          <xdr:rowOff>0</xdr:rowOff>
        </xdr:from>
        <xdr:to>
          <xdr:col>43</xdr:col>
          <xdr:colOff>0</xdr:colOff>
          <xdr:row>56</xdr:row>
          <xdr:rowOff>0</xdr:rowOff>
        </xdr:to>
        <xdr:grpSp>
          <xdr:nvGrpSpPr>
            <xdr:cNvPr id="424209" name="グループ化 15"/>
            <xdr:cNvGrpSpPr>
              <a:grpSpLocks/>
            </xdr:cNvGrpSpPr>
          </xdr:nvGrpSpPr>
          <xdr:grpSpPr bwMode="auto">
            <a:xfrm>
              <a:off x="169545" y="10873740"/>
              <a:ext cx="6711315" cy="457200"/>
              <a:chOff x="188819" y="9973553"/>
              <a:chExt cx="7520828" cy="493059"/>
            </a:xfrm>
          </xdr:grpSpPr>
          <xdr:sp macro="" textlink="">
            <xdr:nvSpPr>
              <xdr:cNvPr id="147465" name="Option Button 9" hidden="1">
                <a:extLst>
                  <a:ext uri="{63B3BB69-23CF-44E3-9099-C40C66FF867C}">
                    <a14:compatExt spid="_x0000_s147465"/>
                  </a:ext>
                </a:extLst>
              </xdr:cNvPr>
              <xdr:cNvSpPr/>
            </xdr:nvSpPr>
            <xdr:spPr bwMode="auto">
              <a:xfrm>
                <a:off x="396688" y="10125637"/>
                <a:ext cx="312644" cy="1989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6" name="Group Box 10" hidden="1">
                <a:extLst>
                  <a:ext uri="{63B3BB69-23CF-44E3-9099-C40C66FF867C}">
                    <a14:compatExt spid="_x0000_s147466"/>
                  </a:ext>
                </a:extLst>
              </xdr:cNvPr>
              <xdr:cNvSpPr/>
            </xdr:nvSpPr>
            <xdr:spPr bwMode="auto">
              <a:xfrm>
                <a:off x="188819" y="9973553"/>
                <a:ext cx="7520828" cy="493059"/>
              </a:xfrm>
              <a:prstGeom prst="rect">
                <a:avLst/>
              </a:prstGeom>
              <a:noFill/>
              <a:ln w="9525">
                <a:miter lim="800000"/>
                <a:headEnd/>
                <a:tailEnd/>
              </a:ln>
              <a:extLst>
                <a:ext uri="{909E8E84-426E-40DD-AFC4-6F175D3DCCD1}">
                  <a14:hiddenFill>
                    <a:noFill/>
                  </a14:hiddenFill>
                </a:ext>
              </a:extLst>
            </xdr:spPr>
          </xdr:sp>
          <xdr:sp macro="" textlink="">
            <xdr:nvSpPr>
              <xdr:cNvPr id="147467" name="Option Button 11" hidden="1">
                <a:extLst>
                  <a:ext uri="{63B3BB69-23CF-44E3-9099-C40C66FF867C}">
                    <a14:compatExt spid="_x0000_s147467"/>
                  </a:ext>
                </a:extLst>
              </xdr:cNvPr>
              <xdr:cNvSpPr/>
            </xdr:nvSpPr>
            <xdr:spPr bwMode="auto">
              <a:xfrm>
                <a:off x="2906806" y="10125637"/>
                <a:ext cx="312644" cy="198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68" name="Option Button 12" hidden="1">
                <a:extLst>
                  <a:ext uri="{63B3BB69-23CF-44E3-9099-C40C66FF867C}">
                    <a14:compatExt spid="_x0000_s147468"/>
                  </a:ext>
                </a:extLst>
              </xdr:cNvPr>
              <xdr:cNvSpPr/>
            </xdr:nvSpPr>
            <xdr:spPr bwMode="auto">
              <a:xfrm>
                <a:off x="5407399" y="10125637"/>
                <a:ext cx="303119" cy="198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50</xdr:row>
          <xdr:rowOff>0</xdr:rowOff>
        </xdr:from>
        <xdr:to>
          <xdr:col>29</xdr:col>
          <xdr:colOff>0</xdr:colOff>
          <xdr:row>52</xdr:row>
          <xdr:rowOff>0</xdr:rowOff>
        </xdr:to>
        <xdr:grpSp>
          <xdr:nvGrpSpPr>
            <xdr:cNvPr id="424210" name="グループ化 14"/>
            <xdr:cNvGrpSpPr>
              <a:grpSpLocks/>
            </xdr:cNvGrpSpPr>
          </xdr:nvGrpSpPr>
          <xdr:grpSpPr bwMode="auto">
            <a:xfrm>
              <a:off x="169545" y="10020300"/>
              <a:ext cx="4471035" cy="457200"/>
              <a:chOff x="188819" y="9032209"/>
              <a:chExt cx="5010712" cy="493059"/>
            </a:xfrm>
          </xdr:grpSpPr>
          <xdr:sp macro="" textlink="">
            <xdr:nvSpPr>
              <xdr:cNvPr id="147469" name="Option Button 13" hidden="1">
                <a:extLst>
                  <a:ext uri="{63B3BB69-23CF-44E3-9099-C40C66FF867C}">
                    <a14:compatExt spid="_x0000_s147469"/>
                  </a:ext>
                </a:extLst>
              </xdr:cNvPr>
              <xdr:cNvSpPr/>
            </xdr:nvSpPr>
            <xdr:spPr bwMode="auto">
              <a:xfrm>
                <a:off x="396688" y="9174811"/>
                <a:ext cx="312644" cy="198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70" name="Group Box 14" hidden="1">
                <a:extLst>
                  <a:ext uri="{63B3BB69-23CF-44E3-9099-C40C66FF867C}">
                    <a14:compatExt spid="_x0000_s147470"/>
                  </a:ext>
                </a:extLst>
              </xdr:cNvPr>
              <xdr:cNvSpPr/>
            </xdr:nvSpPr>
            <xdr:spPr bwMode="auto">
              <a:xfrm>
                <a:off x="188819" y="9032209"/>
                <a:ext cx="5010712" cy="493059"/>
              </a:xfrm>
              <a:prstGeom prst="rect">
                <a:avLst/>
              </a:prstGeom>
              <a:noFill/>
              <a:ln w="9525">
                <a:miter lim="800000"/>
                <a:headEnd/>
                <a:tailEnd/>
              </a:ln>
              <a:extLst>
                <a:ext uri="{909E8E84-426E-40DD-AFC4-6F175D3DCCD1}">
                  <a14:hiddenFill>
                    <a:noFill/>
                  </a14:hiddenFill>
                </a:ext>
              </a:extLst>
            </xdr:spPr>
          </xdr:sp>
          <xdr:sp macro="" textlink="">
            <xdr:nvSpPr>
              <xdr:cNvPr id="147471" name="Option Button 15" hidden="1">
                <a:extLst>
                  <a:ext uri="{63B3BB69-23CF-44E3-9099-C40C66FF867C}">
                    <a14:compatExt spid="_x0000_s147471"/>
                  </a:ext>
                </a:extLst>
              </xdr:cNvPr>
              <xdr:cNvSpPr/>
            </xdr:nvSpPr>
            <xdr:spPr bwMode="auto">
              <a:xfrm>
                <a:off x="2906806" y="9174811"/>
                <a:ext cx="312644" cy="1989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20</xdr:col>
      <xdr:colOff>125730</xdr:colOff>
      <xdr:row>68</xdr:row>
      <xdr:rowOff>160020</xdr:rowOff>
    </xdr:from>
    <xdr:to>
      <xdr:col>22</xdr:col>
      <xdr:colOff>125417</xdr:colOff>
      <xdr:row>69</xdr:row>
      <xdr:rowOff>74983</xdr:rowOff>
    </xdr:to>
    <xdr:sp macro="" textlink="">
      <xdr:nvSpPr>
        <xdr:cNvPr id="35" name="右矢印 34"/>
        <xdr:cNvSpPr/>
      </xdr:nvSpPr>
      <xdr:spPr>
        <a:xfrm>
          <a:off x="3307080" y="13860780"/>
          <a:ext cx="327162" cy="143563"/>
        </a:xfrm>
        <a:prstGeom prst="rightArrow">
          <a:avLst>
            <a:gd name="adj1" fmla="val 50000"/>
            <a:gd name="adj2" fmla="val 75926"/>
          </a:avLst>
        </a:prstGeom>
        <a:solidFill>
          <a:schemeClr val="bg1"/>
        </a:solidFill>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8</xdr:col>
          <xdr:colOff>9525</xdr:colOff>
          <xdr:row>34</xdr:row>
          <xdr:rowOff>9525</xdr:rowOff>
        </xdr:from>
        <xdr:to>
          <xdr:col>17</xdr:col>
          <xdr:colOff>19050</xdr:colOff>
          <xdr:row>35</xdr:row>
          <xdr:rowOff>9525</xdr:rowOff>
        </xdr:to>
        <xdr:grpSp>
          <xdr:nvGrpSpPr>
            <xdr:cNvPr id="424212" name="グループ化 13"/>
            <xdr:cNvGrpSpPr>
              <a:grpSpLocks/>
            </xdr:cNvGrpSpPr>
          </xdr:nvGrpSpPr>
          <xdr:grpSpPr bwMode="auto">
            <a:xfrm>
              <a:off x="1289685" y="6052185"/>
              <a:ext cx="1449705" cy="312420"/>
              <a:chOff x="1426509" y="5961713"/>
              <a:chExt cx="1621492" cy="313763"/>
            </a:xfrm>
          </xdr:grpSpPr>
          <xdr:sp macro="" textlink="">
            <xdr:nvSpPr>
              <xdr:cNvPr id="147475" name="Group Box 19" hidden="1">
                <a:extLst>
                  <a:ext uri="{63B3BB69-23CF-44E3-9099-C40C66FF867C}">
                    <a14:compatExt spid="_x0000_s147475"/>
                  </a:ext>
                </a:extLst>
              </xdr:cNvPr>
              <xdr:cNvSpPr/>
            </xdr:nvSpPr>
            <xdr:spPr bwMode="auto">
              <a:xfrm>
                <a:off x="1426509" y="5961713"/>
                <a:ext cx="1621492" cy="313763"/>
              </a:xfrm>
              <a:prstGeom prst="rect">
                <a:avLst/>
              </a:prstGeom>
              <a:noFill/>
              <a:ln w="9525">
                <a:miter lim="800000"/>
                <a:headEnd/>
                <a:tailEnd/>
              </a:ln>
              <a:extLst>
                <a:ext uri="{909E8E84-426E-40DD-AFC4-6F175D3DCCD1}">
                  <a14:hiddenFill>
                    <a:noFill/>
                  </a14:hiddenFill>
                </a:ext>
              </a:extLst>
            </xdr:spPr>
          </xdr:sp>
          <xdr:sp macro="" textlink="">
            <xdr:nvSpPr>
              <xdr:cNvPr id="147476" name="Option Button 20" hidden="1">
                <a:extLst>
                  <a:ext uri="{63B3BB69-23CF-44E3-9099-C40C66FF867C}">
                    <a14:compatExt spid="_x0000_s147476"/>
                  </a:ext>
                </a:extLst>
              </xdr:cNvPr>
              <xdr:cNvSpPr/>
            </xdr:nvSpPr>
            <xdr:spPr bwMode="auto">
              <a:xfrm>
                <a:off x="1510551" y="6018679"/>
                <a:ext cx="317062"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7477" name="Option Button 1535" hidden="1">
                <a:extLst>
                  <a:ext uri="{63B3BB69-23CF-44E3-9099-C40C66FF867C}">
                    <a14:compatExt spid="_x0000_s147477"/>
                  </a:ext>
                </a:extLst>
              </xdr:cNvPr>
              <xdr:cNvSpPr/>
            </xdr:nvSpPr>
            <xdr:spPr bwMode="auto">
              <a:xfrm>
                <a:off x="2322979" y="6018679"/>
                <a:ext cx="306846"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45944</xdr:colOff>
      <xdr:row>7</xdr:row>
      <xdr:rowOff>25509</xdr:rowOff>
    </xdr:from>
    <xdr:to>
      <xdr:col>24</xdr:col>
      <xdr:colOff>7364</xdr:colOff>
      <xdr:row>13</xdr:row>
      <xdr:rowOff>119109</xdr:rowOff>
    </xdr:to>
    <xdr:sp macro="" textlink="">
      <xdr:nvSpPr>
        <xdr:cNvPr id="84" name="正方形/長方形 21"/>
        <xdr:cNvSpPr>
          <a:spLocks noChangeArrowheads="1"/>
        </xdr:cNvSpPr>
      </xdr:nvSpPr>
      <xdr:spPr bwMode="auto">
        <a:xfrm>
          <a:off x="356459" y="1092309"/>
          <a:ext cx="3491384" cy="1053720"/>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000" b="1" i="0" u="none" strike="noStrike" baseline="0">
              <a:solidFill>
                <a:srgbClr val="000000"/>
              </a:solidFill>
              <a:latin typeface="+mn-ea"/>
              <a:ea typeface="+mn-ea"/>
            </a:rPr>
            <a:t>【</a:t>
          </a:r>
          <a:r>
            <a:rPr lang="ja-JP" altLang="en-US" sz="1000" b="1" i="0" u="none" strike="noStrike" baseline="0">
              <a:solidFill>
                <a:srgbClr val="000000"/>
              </a:solidFill>
              <a:latin typeface="+mn-ea"/>
              <a:ea typeface="+mn-ea"/>
            </a:rPr>
            <a:t>書類送付先</a:t>
          </a:r>
          <a:r>
            <a:rPr lang="en-US" altLang="ja-JP" sz="1000" b="1" i="0" u="none" strike="noStrike" baseline="0">
              <a:solidFill>
                <a:srgbClr val="000000"/>
              </a:solidFill>
              <a:latin typeface="+mn-ea"/>
              <a:ea typeface="+mn-ea"/>
            </a:rPr>
            <a:t>】</a:t>
          </a:r>
        </a:p>
        <a:p>
          <a:pPr algn="l" rtl="0">
            <a:lnSpc>
              <a:spcPts val="1100"/>
            </a:lnSpc>
            <a:defRPr sz="1000"/>
          </a:pPr>
          <a:r>
            <a:rPr lang="ja-JP" altLang="en-US" sz="1000" b="1" i="0" u="none" strike="noStrike" baseline="0">
              <a:solidFill>
                <a:srgbClr val="000000"/>
              </a:solidFill>
              <a:latin typeface="+mn-ea"/>
              <a:ea typeface="+mn-ea"/>
            </a:rPr>
            <a:t>　〒</a:t>
          </a:r>
          <a:r>
            <a:rPr lang="en-US" altLang="ja-JP" sz="1000" b="1" i="0" u="none" strike="noStrike" baseline="0">
              <a:solidFill>
                <a:srgbClr val="000000"/>
              </a:solidFill>
              <a:latin typeface="+mn-ea"/>
              <a:ea typeface="+mn-ea"/>
            </a:rPr>
            <a:t>160</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0023</a:t>
          </a:r>
        </a:p>
        <a:p>
          <a:pPr algn="l" rtl="0">
            <a:defRPr sz="1000"/>
          </a:pPr>
          <a:r>
            <a:rPr lang="ja-JP" altLang="en-US" sz="1000" b="1" i="0" u="none" strike="noStrike" baseline="0">
              <a:solidFill>
                <a:srgbClr val="000000"/>
              </a:solidFill>
              <a:latin typeface="+mn-ea"/>
              <a:ea typeface="+mn-ea"/>
            </a:rPr>
            <a:t>    東京都新宿区西新宿</a:t>
          </a:r>
          <a:r>
            <a:rPr lang="en-US" altLang="ja-JP" sz="1000" b="1" i="0" u="none" strike="noStrike" baseline="0">
              <a:solidFill>
                <a:srgbClr val="000000"/>
              </a:solidFill>
              <a:latin typeface="+mn-ea"/>
              <a:ea typeface="+mn-ea"/>
            </a:rPr>
            <a:t>7-20-1</a:t>
          </a:r>
          <a:r>
            <a:rPr lang="ja-JP" altLang="en-US" sz="1000" b="1" i="0" u="none" strike="noStrike" baseline="0">
              <a:solidFill>
                <a:srgbClr val="000000"/>
              </a:solidFill>
              <a:latin typeface="+mn-ea"/>
              <a:ea typeface="+mn-ea"/>
            </a:rPr>
            <a:t>　住友不動産西新宿ビル</a:t>
          </a:r>
          <a:r>
            <a:rPr lang="en-US" altLang="ja-JP" sz="1000" b="1" i="0" u="none" strike="noStrike" baseline="0">
              <a:solidFill>
                <a:srgbClr val="000000"/>
              </a:solidFill>
              <a:latin typeface="+mn-ea"/>
              <a:ea typeface="+mn-ea"/>
            </a:rPr>
            <a:t>33F</a:t>
          </a:r>
        </a:p>
        <a:p>
          <a:pPr algn="l" rtl="0">
            <a:defRPr sz="1000"/>
          </a:pPr>
          <a:r>
            <a:rPr lang="ja-JP" altLang="en-US" sz="1000" b="1" i="0" u="none" strike="noStrike" baseline="0">
              <a:solidFill>
                <a:srgbClr val="000000"/>
              </a:solidFill>
              <a:latin typeface="+mn-ea"/>
              <a:ea typeface="+mn-ea"/>
            </a:rPr>
            <a:t>    さくらインターネット株式会社　書面受付窓口 宛</a:t>
          </a:r>
          <a:endParaRPr lang="en-US" altLang="ja-JP" sz="1000" b="1" i="0" u="none" strike="noStrike" baseline="0">
            <a:solidFill>
              <a:srgbClr val="000000"/>
            </a:solidFill>
            <a:latin typeface="+mn-ea"/>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altLang="ja-JP" sz="1000" b="1" i="0" baseline="0">
              <a:effectLst/>
              <a:latin typeface="+mn-ea"/>
              <a:ea typeface="+mn-ea"/>
              <a:cs typeface="+mn-cs"/>
            </a:rPr>
            <a:t>【</a:t>
          </a:r>
          <a:r>
            <a:rPr lang="ja-JP" altLang="ja-JP" sz="1000" b="1" i="0" baseline="0">
              <a:effectLst/>
              <a:latin typeface="+mn-ea"/>
              <a:ea typeface="+mn-ea"/>
              <a:cs typeface="+mn-cs"/>
            </a:rPr>
            <a:t>お問い合わせ先</a:t>
          </a:r>
          <a:r>
            <a:rPr lang="en-US" altLang="ja-JP" sz="1000" b="1" i="0" baseline="0">
              <a:effectLst/>
              <a:latin typeface="+mn-ea"/>
              <a:ea typeface="+mn-ea"/>
              <a:cs typeface="+mn-cs"/>
            </a:rPr>
            <a:t>】</a:t>
          </a:r>
          <a:endParaRPr lang="en-US" altLang="ja-JP" sz="1000" b="1" i="0" u="none" strike="noStrike" baseline="0">
            <a:solidFill>
              <a:srgbClr val="000000"/>
            </a:solidFill>
            <a:latin typeface="+mn-ea"/>
            <a:ea typeface="+mn-ea"/>
          </a:endParaRPr>
        </a:p>
        <a:p>
          <a:pPr algn="l" rtl="0">
            <a:defRPr sz="1000"/>
          </a:pPr>
          <a:r>
            <a:rPr lang="ja-JP" altLang="en-US" sz="1000" b="1" i="0" u="none" strike="noStrike" baseline="0">
              <a:solidFill>
                <a:srgbClr val="000000"/>
              </a:solidFill>
              <a:latin typeface="+mn-ea"/>
              <a:ea typeface="+mn-ea"/>
            </a:rPr>
            <a:t>　　カスタマーセンター　</a:t>
          </a:r>
          <a:r>
            <a:rPr lang="en-US" altLang="ja-JP" sz="1000" b="1" i="0" u="none" strike="noStrike" baseline="0">
              <a:solidFill>
                <a:srgbClr val="000000"/>
              </a:solidFill>
              <a:latin typeface="+mn-ea"/>
              <a:ea typeface="+mn-ea"/>
            </a:rPr>
            <a:t>0120-977-808</a:t>
          </a:r>
          <a:r>
            <a:rPr lang="ja-JP" altLang="en-US" sz="1000" b="1" i="0" u="none" strike="noStrike" baseline="0">
              <a:solidFill>
                <a:srgbClr val="000000"/>
              </a:solidFill>
              <a:latin typeface="+mn-ea"/>
              <a:ea typeface="+mn-ea"/>
            </a:rPr>
            <a:t>　 月～金 </a:t>
          </a:r>
          <a:r>
            <a:rPr lang="en-US" altLang="ja-JP" sz="1000" b="1" i="0" u="none" strike="noStrike" baseline="0">
              <a:solidFill>
                <a:srgbClr val="000000"/>
              </a:solidFill>
              <a:latin typeface="+mn-ea"/>
              <a:ea typeface="+mn-ea"/>
            </a:rPr>
            <a:t>10:00</a:t>
          </a:r>
          <a:r>
            <a:rPr lang="ja-JP" altLang="en-US" sz="1000" b="1" i="0" u="none" strike="noStrike" baseline="0">
              <a:solidFill>
                <a:srgbClr val="000000"/>
              </a:solidFill>
              <a:latin typeface="+mn-ea"/>
              <a:ea typeface="+mn-ea"/>
            </a:rPr>
            <a:t>～</a:t>
          </a:r>
          <a:r>
            <a:rPr lang="en-US" altLang="ja-JP" sz="1000" b="1" i="0" u="none" strike="noStrike" baseline="0">
              <a:solidFill>
                <a:srgbClr val="000000"/>
              </a:solidFill>
              <a:latin typeface="+mn-ea"/>
              <a:ea typeface="+mn-ea"/>
            </a:rPr>
            <a:t>18:00</a:t>
          </a:r>
        </a:p>
      </xdr:txBody>
    </xdr:sp>
    <xdr:clientData/>
  </xdr:twoCellAnchor>
  <xdr:twoCellAnchor>
    <xdr:from>
      <xdr:col>56</xdr:col>
      <xdr:colOff>132397</xdr:colOff>
      <xdr:row>14</xdr:row>
      <xdr:rowOff>47625</xdr:rowOff>
    </xdr:from>
    <xdr:to>
      <xdr:col>56</xdr:col>
      <xdr:colOff>132398</xdr:colOff>
      <xdr:row>14</xdr:row>
      <xdr:rowOff>47625</xdr:rowOff>
    </xdr:to>
    <xdr:cxnSp macro="">
      <xdr:nvCxnSpPr>
        <xdr:cNvPr id="85" name="直線コネクタ 84"/>
        <xdr:cNvCxnSpPr/>
      </xdr:nvCxnSpPr>
      <xdr:spPr>
        <a:xfrm>
          <a:off x="10263187" y="216217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xdr:colOff>
      <xdr:row>20</xdr:row>
      <xdr:rowOff>0</xdr:rowOff>
    </xdr:from>
    <xdr:to>
      <xdr:col>48</xdr:col>
      <xdr:colOff>0</xdr:colOff>
      <xdr:row>21</xdr:row>
      <xdr:rowOff>0</xdr:rowOff>
    </xdr:to>
    <xdr:sp macro="" textlink="">
      <xdr:nvSpPr>
        <xdr:cNvPr id="157" name="正方形/長方形 156">
          <a:hlinkClick xmlns:r="http://schemas.openxmlformats.org/officeDocument/2006/relationships" r:id="rId3"/>
        </xdr:cNvPr>
        <xdr:cNvSpPr/>
      </xdr:nvSpPr>
      <xdr:spPr>
        <a:xfrm>
          <a:off x="7058026" y="30861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0</xdr:colOff>
      <xdr:row>21</xdr:row>
      <xdr:rowOff>0</xdr:rowOff>
    </xdr:from>
    <xdr:to>
      <xdr:col>50</xdr:col>
      <xdr:colOff>0</xdr:colOff>
      <xdr:row>22</xdr:row>
      <xdr:rowOff>0</xdr:rowOff>
    </xdr:to>
    <xdr:sp macro="" textlink="">
      <xdr:nvSpPr>
        <xdr:cNvPr id="158" name="正方形/長方形 157">
          <a:hlinkClick xmlns:r="http://schemas.openxmlformats.org/officeDocument/2006/relationships" r:id="rId4"/>
        </xdr:cNvPr>
        <xdr:cNvSpPr/>
      </xdr:nvSpPr>
      <xdr:spPr>
        <a:xfrm>
          <a:off x="7058025" y="3219450"/>
          <a:ext cx="1990725"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xdr:col>
          <xdr:colOff>106680</xdr:colOff>
          <xdr:row>79</xdr:row>
          <xdr:rowOff>38100</xdr:rowOff>
        </xdr:from>
        <xdr:to>
          <xdr:col>2</xdr:col>
          <xdr:colOff>137160</xdr:colOff>
          <xdr:row>80</xdr:row>
          <xdr:rowOff>114300</xdr:rowOff>
        </xdr:to>
        <xdr:sp macro="" textlink="">
          <xdr:nvSpPr>
            <xdr:cNvPr id="147619" name="Check Box 163" hidden="1">
              <a:extLst>
                <a:ext uri="{63B3BB69-23CF-44E3-9099-C40C66FF867C}">
                  <a14:compatExt spid="_x0000_s147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79</xdr:row>
          <xdr:rowOff>38100</xdr:rowOff>
        </xdr:from>
        <xdr:to>
          <xdr:col>14</xdr:col>
          <xdr:colOff>137160</xdr:colOff>
          <xdr:row>80</xdr:row>
          <xdr:rowOff>114300</xdr:rowOff>
        </xdr:to>
        <xdr:sp macro="" textlink="">
          <xdr:nvSpPr>
            <xdr:cNvPr id="148429" name="Check Box 973" hidden="1">
              <a:extLst>
                <a:ext uri="{63B3BB69-23CF-44E3-9099-C40C66FF867C}">
                  <a14:compatExt spid="_x0000_s148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79</xdr:row>
          <xdr:rowOff>38100</xdr:rowOff>
        </xdr:from>
        <xdr:to>
          <xdr:col>26</xdr:col>
          <xdr:colOff>121920</xdr:colOff>
          <xdr:row>80</xdr:row>
          <xdr:rowOff>114300</xdr:rowOff>
        </xdr:to>
        <xdr:sp macro="" textlink="">
          <xdr:nvSpPr>
            <xdr:cNvPr id="148430" name="Check Box 974" hidden="1">
              <a:extLst>
                <a:ext uri="{63B3BB69-23CF-44E3-9099-C40C66FF867C}">
                  <a14:compatExt spid="_x0000_s148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79</xdr:row>
          <xdr:rowOff>38100</xdr:rowOff>
        </xdr:from>
        <xdr:to>
          <xdr:col>38</xdr:col>
          <xdr:colOff>137160</xdr:colOff>
          <xdr:row>80</xdr:row>
          <xdr:rowOff>114300</xdr:rowOff>
        </xdr:to>
        <xdr:sp macro="" textlink="">
          <xdr:nvSpPr>
            <xdr:cNvPr id="148431" name="Check Box 975" hidden="1">
              <a:extLst>
                <a:ext uri="{63B3BB69-23CF-44E3-9099-C40C66FF867C}">
                  <a14:compatExt spid="_x0000_s148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66</xdr:row>
          <xdr:rowOff>0</xdr:rowOff>
        </xdr:from>
        <xdr:to>
          <xdr:col>14</xdr:col>
          <xdr:colOff>161925</xdr:colOff>
          <xdr:row>70</xdr:row>
          <xdr:rowOff>123825</xdr:rowOff>
        </xdr:to>
        <xdr:grpSp>
          <xdr:nvGrpSpPr>
            <xdr:cNvPr id="424217" name="グループ化 1"/>
            <xdr:cNvGrpSpPr>
              <a:grpSpLocks/>
            </xdr:cNvGrpSpPr>
          </xdr:nvGrpSpPr>
          <xdr:grpSpPr bwMode="auto">
            <a:xfrm>
              <a:off x="1129665" y="13045440"/>
              <a:ext cx="1272540" cy="1007745"/>
              <a:chOff x="1127759" y="13304381"/>
              <a:chExt cx="1257302" cy="1150621"/>
            </a:xfrm>
          </xdr:grpSpPr>
          <xdr:sp macro="" textlink="">
            <xdr:nvSpPr>
              <xdr:cNvPr id="157550" name="Option Button 2926" hidden="1">
                <a:extLst>
                  <a:ext uri="{63B3BB69-23CF-44E3-9099-C40C66FF867C}">
                    <a14:compatExt spid="_x0000_s157550"/>
                  </a:ext>
                </a:extLst>
              </xdr:cNvPr>
              <xdr:cNvSpPr/>
            </xdr:nvSpPr>
            <xdr:spPr bwMode="auto">
              <a:xfrm>
                <a:off x="1448414" y="13450496"/>
                <a:ext cx="219395" cy="28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551" name="Option Button 2927" hidden="1">
                <a:extLst>
                  <a:ext uri="{63B3BB69-23CF-44E3-9099-C40C66FF867C}">
                    <a14:compatExt spid="_x0000_s157551"/>
                  </a:ext>
                </a:extLst>
              </xdr:cNvPr>
              <xdr:cNvSpPr/>
            </xdr:nvSpPr>
            <xdr:spPr bwMode="auto">
              <a:xfrm>
                <a:off x="1440180" y="13959841"/>
                <a:ext cx="25908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552" name="Group Box 2928" hidden="1">
                <a:extLst>
                  <a:ext uri="{63B3BB69-23CF-44E3-9099-C40C66FF867C}">
                    <a14:compatExt spid="_x0000_s157552"/>
                  </a:ext>
                </a:extLst>
              </xdr:cNvPr>
              <xdr:cNvSpPr/>
            </xdr:nvSpPr>
            <xdr:spPr bwMode="auto">
              <a:xfrm>
                <a:off x="1127759" y="13304381"/>
                <a:ext cx="1257302" cy="1150621"/>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45</xdr:row>
          <xdr:rowOff>0</xdr:rowOff>
        </xdr:from>
        <xdr:to>
          <xdr:col>29</xdr:col>
          <xdr:colOff>0</xdr:colOff>
          <xdr:row>47</xdr:row>
          <xdr:rowOff>0</xdr:rowOff>
        </xdr:to>
        <xdr:grpSp>
          <xdr:nvGrpSpPr>
            <xdr:cNvPr id="424218" name="グループ化 1"/>
            <xdr:cNvGrpSpPr>
              <a:grpSpLocks/>
            </xdr:cNvGrpSpPr>
          </xdr:nvGrpSpPr>
          <xdr:grpSpPr bwMode="auto">
            <a:xfrm>
              <a:off x="169545" y="9006840"/>
              <a:ext cx="4471035" cy="457200"/>
              <a:chOff x="167640" y="9167066"/>
              <a:chExt cx="4472940" cy="502920"/>
            </a:xfrm>
          </xdr:grpSpPr>
          <xdr:sp macro="" textlink="">
            <xdr:nvSpPr>
              <xdr:cNvPr id="201148" name="Option Button 11708" hidden="1">
                <a:extLst>
                  <a:ext uri="{63B3BB69-23CF-44E3-9099-C40C66FF867C}">
                    <a14:compatExt spid="_x0000_s201148"/>
                  </a:ext>
                </a:extLst>
              </xdr:cNvPr>
              <xdr:cNvSpPr/>
            </xdr:nvSpPr>
            <xdr:spPr bwMode="auto">
              <a:xfrm>
                <a:off x="353200" y="9312591"/>
                <a:ext cx="279090" cy="202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1149" name="Group Box 11709" hidden="1">
                <a:extLst>
                  <a:ext uri="{63B3BB69-23CF-44E3-9099-C40C66FF867C}">
                    <a14:compatExt spid="_x0000_s201149"/>
                  </a:ext>
                </a:extLst>
              </xdr:cNvPr>
              <xdr:cNvSpPr/>
            </xdr:nvSpPr>
            <xdr:spPr bwMode="auto">
              <a:xfrm>
                <a:off x="167640" y="9167066"/>
                <a:ext cx="4472940" cy="502920"/>
              </a:xfrm>
              <a:prstGeom prst="rect">
                <a:avLst/>
              </a:prstGeom>
              <a:noFill/>
              <a:ln w="9525">
                <a:miter lim="800000"/>
                <a:headEnd/>
                <a:tailEnd/>
              </a:ln>
              <a:extLst>
                <a:ext uri="{909E8E84-426E-40DD-AFC4-6F175D3DCCD1}">
                  <a14:hiddenFill>
                    <a:noFill/>
                  </a14:hiddenFill>
                </a:ext>
              </a:extLst>
            </xdr:spPr>
          </xdr:sp>
          <xdr:sp macro="" textlink="">
            <xdr:nvSpPr>
              <xdr:cNvPr id="201150" name="Option Button 11710" hidden="1">
                <a:extLst>
                  <a:ext uri="{63B3BB69-23CF-44E3-9099-C40C66FF867C}">
                    <a14:compatExt spid="_x0000_s201150"/>
                  </a:ext>
                </a:extLst>
              </xdr:cNvPr>
              <xdr:cNvSpPr/>
            </xdr:nvSpPr>
            <xdr:spPr bwMode="auto">
              <a:xfrm>
                <a:off x="2593921" y="9312590"/>
                <a:ext cx="279090" cy="2028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13</xdr:col>
      <xdr:colOff>36196</xdr:colOff>
      <xdr:row>24</xdr:row>
      <xdr:rowOff>0</xdr:rowOff>
    </xdr:from>
    <xdr:to>
      <xdr:col>22</xdr:col>
      <xdr:colOff>36195</xdr:colOff>
      <xdr:row>25</xdr:row>
      <xdr:rowOff>0</xdr:rowOff>
    </xdr:to>
    <xdr:sp macro="" textlink="">
      <xdr:nvSpPr>
        <xdr:cNvPr id="56" name="正方形/長方形 55">
          <a:hlinkClick xmlns:r="http://schemas.openxmlformats.org/officeDocument/2006/relationships" r:id="rId5"/>
        </xdr:cNvPr>
        <xdr:cNvSpPr/>
      </xdr:nvSpPr>
      <xdr:spPr>
        <a:xfrm>
          <a:off x="2103121" y="3497580"/>
          <a:ext cx="1440179" cy="13716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39</xdr:col>
      <xdr:colOff>170424</xdr:colOff>
      <xdr:row>41</xdr:row>
      <xdr:rowOff>157332</xdr:rowOff>
    </xdr:from>
    <xdr:to>
      <xdr:col>55</xdr:col>
      <xdr:colOff>62268</xdr:colOff>
      <xdr:row>47</xdr:row>
      <xdr:rowOff>49657</xdr:rowOff>
    </xdr:to>
    <xdr:pic>
      <xdr:nvPicPr>
        <xdr:cNvPr id="13" name="図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6902" y="7918136"/>
          <a:ext cx="2807323" cy="1035325"/>
        </a:xfrm>
        <a:prstGeom prst="rect">
          <a:avLst/>
        </a:prstGeom>
      </xdr:spPr>
    </xdr:pic>
    <xdr:clientData/>
  </xdr:twoCellAnchor>
  <xdr:twoCellAnchor>
    <xdr:from>
      <xdr:col>39</xdr:col>
      <xdr:colOff>66675</xdr:colOff>
      <xdr:row>40</xdr:row>
      <xdr:rowOff>152400</xdr:rowOff>
    </xdr:from>
    <xdr:to>
      <xdr:col>56</xdr:col>
      <xdr:colOff>19050</xdr:colOff>
      <xdr:row>47</xdr:row>
      <xdr:rowOff>95250</xdr:rowOff>
    </xdr:to>
    <xdr:sp macro="" textlink="">
      <xdr:nvSpPr>
        <xdr:cNvPr id="417627" name="正方形/長方形 3"/>
        <xdr:cNvSpPr>
          <a:spLocks noChangeArrowheads="1"/>
        </xdr:cNvSpPr>
      </xdr:nvSpPr>
      <xdr:spPr bwMode="auto">
        <a:xfrm>
          <a:off x="7124700" y="7715250"/>
          <a:ext cx="3028950" cy="127635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60960</xdr:colOff>
      <xdr:row>31</xdr:row>
      <xdr:rowOff>169078</xdr:rowOff>
    </xdr:from>
    <xdr:to>
      <xdr:col>54</xdr:col>
      <xdr:colOff>34335</xdr:colOff>
      <xdr:row>40</xdr:row>
      <xdr:rowOff>28575</xdr:rowOff>
    </xdr:to>
    <xdr:grpSp>
      <xdr:nvGrpSpPr>
        <xdr:cNvPr id="2" name="グループ化 1"/>
        <xdr:cNvGrpSpPr/>
      </xdr:nvGrpSpPr>
      <xdr:grpSpPr>
        <a:xfrm>
          <a:off x="6461760" y="5990758"/>
          <a:ext cx="2213655" cy="1573997"/>
          <a:chOff x="7299960" y="6122203"/>
          <a:chExt cx="2507025" cy="1573997"/>
        </a:xfrm>
      </xdr:grpSpPr>
      <xdr:pic>
        <xdr:nvPicPr>
          <xdr:cNvPr id="7" name="図 6"/>
          <xdr:cNvPicPr>
            <a:picLocks noChangeAspect="1"/>
          </xdr:cNvPicPr>
        </xdr:nvPicPr>
        <xdr:blipFill>
          <a:blip xmlns:r="http://schemas.openxmlformats.org/officeDocument/2006/relationships" r:embed="rId2"/>
          <a:stretch>
            <a:fillRect/>
          </a:stretch>
        </xdr:blipFill>
        <xdr:spPr>
          <a:xfrm>
            <a:off x="7299960" y="6122203"/>
            <a:ext cx="2507025" cy="1538071"/>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pic>
      <xdr:sp macro="" textlink="">
        <xdr:nvSpPr>
          <xdr:cNvPr id="417633" name="正方形/長方形 8"/>
          <xdr:cNvSpPr>
            <a:spLocks noChangeArrowheads="1"/>
          </xdr:cNvSpPr>
        </xdr:nvSpPr>
        <xdr:spPr bwMode="auto">
          <a:xfrm>
            <a:off x="7315200" y="6410325"/>
            <a:ext cx="857250" cy="27622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7634" name="正方形/長方形 9"/>
          <xdr:cNvSpPr>
            <a:spLocks noChangeArrowheads="1"/>
          </xdr:cNvSpPr>
        </xdr:nvSpPr>
        <xdr:spPr bwMode="auto">
          <a:xfrm>
            <a:off x="8210550" y="6905625"/>
            <a:ext cx="323850" cy="79057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9"/>
          <xdr:cNvSpPr/>
        </xdr:nvSpPr>
        <xdr:spPr bwMode="auto">
          <a:xfrm flipV="1">
            <a:off x="7401121" y="6708225"/>
            <a:ext cx="780854" cy="959728"/>
          </a:xfrm>
          <a:prstGeom prst="rect">
            <a:avLst/>
          </a:prstGeom>
          <a:gradFill>
            <a:gsLst>
              <a:gs pos="24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lgn="ctr">
            <a:noFill/>
            <a:miter lim="800000"/>
            <a:headEnd/>
            <a:tailEnd/>
          </a:ln>
        </xdr:spPr>
        <xdr:txBody>
          <a:bodyPr vertOverflow="clip" horzOverflow="clip" wrap="square" lIns="27432" tIns="18288" rIns="0" bIns="18288" rtlCol="0" anchor="t" upright="1"/>
          <a:lstStyle/>
          <a:p>
            <a:endParaRPr lang="ja-JP" altLang="en-US"/>
          </a:p>
        </xdr:txBody>
      </xdr:sp>
    </xdr:grpSp>
    <xdr:clientData/>
  </xdr:twoCellAnchor>
  <xdr:twoCellAnchor>
    <xdr:from>
      <xdr:col>39</xdr:col>
      <xdr:colOff>121920</xdr:colOff>
      <xdr:row>31</xdr:row>
      <xdr:rowOff>11430</xdr:rowOff>
    </xdr:from>
    <xdr:to>
      <xdr:col>53</xdr:col>
      <xdr:colOff>161926</xdr:colOff>
      <xdr:row>31</xdr:row>
      <xdr:rowOff>150495</xdr:rowOff>
    </xdr:to>
    <xdr:sp macro="" textlink="">
      <xdr:nvSpPr>
        <xdr:cNvPr id="11" name="テキスト ボックス 10"/>
        <xdr:cNvSpPr txBox="1"/>
      </xdr:nvSpPr>
      <xdr:spPr>
        <a:xfrm>
          <a:off x="7179945" y="5859780"/>
          <a:ext cx="2573656" cy="13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さくらの専用サーバコントロールパネル</a:t>
          </a:r>
        </a:p>
      </xdr:txBody>
    </xdr:sp>
    <xdr:clientData/>
  </xdr:twoCellAnchor>
  <xdr:twoCellAnchor>
    <xdr:from>
      <xdr:col>39</xdr:col>
      <xdr:colOff>116205</xdr:colOff>
      <xdr:row>40</xdr:row>
      <xdr:rowOff>189837</xdr:rowOff>
    </xdr:from>
    <xdr:to>
      <xdr:col>51</xdr:col>
      <xdr:colOff>121996</xdr:colOff>
      <xdr:row>41</xdr:row>
      <xdr:rowOff>171142</xdr:rowOff>
    </xdr:to>
    <xdr:sp macro="" textlink="">
      <xdr:nvSpPr>
        <xdr:cNvPr id="12" name="テキスト ボックス 11"/>
        <xdr:cNvSpPr txBox="1"/>
      </xdr:nvSpPr>
      <xdr:spPr>
        <a:xfrm>
          <a:off x="7222683" y="7760141"/>
          <a:ext cx="2192400" cy="17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会員メニュー</a:t>
          </a:r>
        </a:p>
      </xdr:txBody>
    </xdr:sp>
    <xdr:clientData/>
  </xdr:twoCellAnchor>
  <xdr:twoCellAnchor>
    <xdr:from>
      <xdr:col>1</xdr:col>
      <xdr:colOff>152400</xdr:colOff>
      <xdr:row>30</xdr:row>
      <xdr:rowOff>142875</xdr:rowOff>
    </xdr:from>
    <xdr:to>
      <xdr:col>38</xdr:col>
      <xdr:colOff>142875</xdr:colOff>
      <xdr:row>47</xdr:row>
      <xdr:rowOff>104775</xdr:rowOff>
    </xdr:to>
    <xdr:sp macro="" textlink="">
      <xdr:nvSpPr>
        <xdr:cNvPr id="417638" name="正方形/長方形 15"/>
        <xdr:cNvSpPr>
          <a:spLocks noChangeArrowheads="1"/>
        </xdr:cNvSpPr>
      </xdr:nvSpPr>
      <xdr:spPr bwMode="auto">
        <a:xfrm>
          <a:off x="333375" y="5800725"/>
          <a:ext cx="6686550" cy="320040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30</xdr:row>
      <xdr:rowOff>152400</xdr:rowOff>
    </xdr:from>
    <xdr:to>
      <xdr:col>56</xdr:col>
      <xdr:colOff>9525</xdr:colOff>
      <xdr:row>40</xdr:row>
      <xdr:rowOff>85725</xdr:rowOff>
    </xdr:to>
    <xdr:sp macro="" textlink="">
      <xdr:nvSpPr>
        <xdr:cNvPr id="417639" name="正方形/長方形 16"/>
        <xdr:cNvSpPr>
          <a:spLocks noChangeArrowheads="1"/>
        </xdr:cNvSpPr>
      </xdr:nvSpPr>
      <xdr:spPr bwMode="auto">
        <a:xfrm>
          <a:off x="7134225" y="5810250"/>
          <a:ext cx="3009900" cy="18383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126626</xdr:colOff>
      <xdr:row>44</xdr:row>
      <xdr:rowOff>63315</xdr:rowOff>
    </xdr:from>
    <xdr:ext cx="5594480" cy="542456"/>
    <xdr:sp macro="" textlink="">
      <xdr:nvSpPr>
        <xdr:cNvPr id="19" name="テキスト ボックス 18"/>
        <xdr:cNvSpPr txBox="1"/>
      </xdr:nvSpPr>
      <xdr:spPr>
        <a:xfrm>
          <a:off x="488576" y="8388165"/>
          <a:ext cx="5594480"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専用グローバルネットワークは、リージョン</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ゾーンを越えてご利用いただけません。</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 </a:t>
          </a:r>
          <a:r>
            <a:rPr kumimoji="1" lang="ja-JP" altLang="ja-JP" sz="900">
              <a:solidFill>
                <a:schemeClr val="dk1"/>
              </a:solidFill>
              <a:effectLst/>
              <a:latin typeface="+mn-ea"/>
              <a:ea typeface="+mn-ea"/>
              <a:cs typeface="+mn-cs"/>
            </a:rPr>
            <a:t>複数のゾーンでご利用される場合は、ゾーンごとにご契約いただく必要がございます。</a:t>
          </a:r>
          <a:endParaRPr lang="ja-JP" altLang="ja-JP" sz="900">
            <a:effectLst/>
            <a:latin typeface="+mn-ea"/>
            <a:ea typeface="+mn-ea"/>
          </a:endParaRPr>
        </a:p>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異なる</a:t>
          </a:r>
          <a:r>
            <a:rPr kumimoji="1" lang="ja-JP" altLang="en-US" sz="900">
              <a:solidFill>
                <a:schemeClr val="dk1"/>
              </a:solidFill>
              <a:effectLst/>
              <a:latin typeface="+mn-ea"/>
              <a:ea typeface="+mn-ea"/>
              <a:cs typeface="+mn-cs"/>
            </a:rPr>
            <a:t>リージョン</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ゾーン</a:t>
          </a:r>
          <a:r>
            <a:rPr kumimoji="1" lang="ja-JP" altLang="ja-JP" sz="900">
              <a:solidFill>
                <a:schemeClr val="dk1"/>
              </a:solidFill>
              <a:effectLst/>
              <a:latin typeface="+mn-ea"/>
              <a:ea typeface="+mn-ea"/>
              <a:cs typeface="+mn-cs"/>
            </a:rPr>
            <a:t>間のローカル接続を行う場合、ハイブリッド接続をご利用いただく必要がございます。</a:t>
          </a:r>
          <a:endParaRPr lang="ja-JP" altLang="ja-JP" sz="900">
            <a:effectLst/>
            <a:latin typeface="+mn-ea"/>
            <a:ea typeface="+mn-ea"/>
          </a:endParaRPr>
        </a:p>
      </xdr:txBody>
    </xdr:sp>
    <xdr:clientData/>
  </xdr:oneCellAnchor>
  <xdr:twoCellAnchor editAs="oneCell">
    <xdr:from>
      <xdr:col>8</xdr:col>
      <xdr:colOff>90488</xdr:colOff>
      <xdr:row>31</xdr:row>
      <xdr:rowOff>57149</xdr:rowOff>
    </xdr:from>
    <xdr:to>
      <xdr:col>32</xdr:col>
      <xdr:colOff>23813</xdr:colOff>
      <xdr:row>43</xdr:row>
      <xdr:rowOff>184542</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288" y="5905499"/>
          <a:ext cx="4276725" cy="2413393"/>
        </a:xfrm>
        <a:prstGeom prst="rect">
          <a:avLst/>
        </a:prstGeom>
      </xdr:spPr>
    </xdr:pic>
    <xdr:clientData/>
  </xdr:twoCellAnchor>
  <xdr:twoCellAnchor>
    <xdr:from>
      <xdr:col>45</xdr:col>
      <xdr:colOff>46164</xdr:colOff>
      <xdr:row>45</xdr:row>
      <xdr:rowOff>59532</xdr:rowOff>
    </xdr:from>
    <xdr:to>
      <xdr:col>49</xdr:col>
      <xdr:colOff>175851</xdr:colOff>
      <xdr:row>46</xdr:row>
      <xdr:rowOff>11868</xdr:rowOff>
    </xdr:to>
    <xdr:sp macro="" textlink="">
      <xdr:nvSpPr>
        <xdr:cNvPr id="27" name="正方形/長方形 3"/>
        <xdr:cNvSpPr>
          <a:spLocks noChangeArrowheads="1"/>
        </xdr:cNvSpPr>
      </xdr:nvSpPr>
      <xdr:spPr bwMode="auto">
        <a:xfrm>
          <a:off x="8288952" y="8573417"/>
          <a:ext cx="862380" cy="142836"/>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39</xdr:col>
      <xdr:colOff>170424</xdr:colOff>
      <xdr:row>47</xdr:row>
      <xdr:rowOff>157332</xdr:rowOff>
    </xdr:from>
    <xdr:to>
      <xdr:col>55</xdr:col>
      <xdr:colOff>62268</xdr:colOff>
      <xdr:row>53</xdr:row>
      <xdr:rowOff>49657</xdr:rowOff>
    </xdr:to>
    <xdr:pic>
      <xdr:nvPicPr>
        <xdr:cNvPr id="40" name="図 3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8449" y="7910682"/>
          <a:ext cx="2787444" cy="1035325"/>
        </a:xfrm>
        <a:prstGeom prst="rect">
          <a:avLst/>
        </a:prstGeom>
      </xdr:spPr>
    </xdr:pic>
    <xdr:clientData/>
  </xdr:twoCellAnchor>
  <xdr:twoCellAnchor>
    <xdr:from>
      <xdr:col>39</xdr:col>
      <xdr:colOff>66675</xdr:colOff>
      <xdr:row>46</xdr:row>
      <xdr:rowOff>152400</xdr:rowOff>
    </xdr:from>
    <xdr:to>
      <xdr:col>56</xdr:col>
      <xdr:colOff>19050</xdr:colOff>
      <xdr:row>53</xdr:row>
      <xdr:rowOff>95250</xdr:rowOff>
    </xdr:to>
    <xdr:sp macro="" textlink="">
      <xdr:nvSpPr>
        <xdr:cNvPr id="41" name="正方形/長方形 3"/>
        <xdr:cNvSpPr>
          <a:spLocks noChangeArrowheads="1"/>
        </xdr:cNvSpPr>
      </xdr:nvSpPr>
      <xdr:spPr bwMode="auto">
        <a:xfrm>
          <a:off x="7124700" y="7715250"/>
          <a:ext cx="3028950" cy="127635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60960</xdr:colOff>
      <xdr:row>37</xdr:row>
      <xdr:rowOff>169078</xdr:rowOff>
    </xdr:from>
    <xdr:to>
      <xdr:col>54</xdr:col>
      <xdr:colOff>34335</xdr:colOff>
      <xdr:row>46</xdr:row>
      <xdr:rowOff>28575</xdr:rowOff>
    </xdr:to>
    <xdr:grpSp>
      <xdr:nvGrpSpPr>
        <xdr:cNvPr id="42" name="グループ化 41"/>
        <xdr:cNvGrpSpPr/>
      </xdr:nvGrpSpPr>
      <xdr:grpSpPr>
        <a:xfrm>
          <a:off x="6461760" y="7133758"/>
          <a:ext cx="2213655" cy="1573997"/>
          <a:chOff x="7299960" y="6122203"/>
          <a:chExt cx="2507025" cy="1573997"/>
        </a:xfrm>
      </xdr:grpSpPr>
      <xdr:pic>
        <xdr:nvPicPr>
          <xdr:cNvPr id="43" name="図 42"/>
          <xdr:cNvPicPr>
            <a:picLocks noChangeAspect="1"/>
          </xdr:cNvPicPr>
        </xdr:nvPicPr>
        <xdr:blipFill>
          <a:blip xmlns:r="http://schemas.openxmlformats.org/officeDocument/2006/relationships" r:embed="rId2"/>
          <a:stretch>
            <a:fillRect/>
          </a:stretch>
        </xdr:blipFill>
        <xdr:spPr>
          <a:xfrm>
            <a:off x="7299960" y="6122203"/>
            <a:ext cx="2507025" cy="1538071"/>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pic>
      <xdr:sp macro="" textlink="">
        <xdr:nvSpPr>
          <xdr:cNvPr id="44" name="正方形/長方形 8"/>
          <xdr:cNvSpPr>
            <a:spLocks noChangeArrowheads="1"/>
          </xdr:cNvSpPr>
        </xdr:nvSpPr>
        <xdr:spPr bwMode="auto">
          <a:xfrm>
            <a:off x="7315200" y="6410325"/>
            <a:ext cx="857250" cy="27622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 name="正方形/長方形 9"/>
          <xdr:cNvSpPr>
            <a:spLocks noChangeArrowheads="1"/>
          </xdr:cNvSpPr>
        </xdr:nvSpPr>
        <xdr:spPr bwMode="auto">
          <a:xfrm>
            <a:off x="8210550" y="6905625"/>
            <a:ext cx="323850" cy="79057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正方形/長方形 45"/>
          <xdr:cNvSpPr/>
        </xdr:nvSpPr>
        <xdr:spPr bwMode="auto">
          <a:xfrm flipV="1">
            <a:off x="7401121" y="6708225"/>
            <a:ext cx="780854" cy="959728"/>
          </a:xfrm>
          <a:prstGeom prst="rect">
            <a:avLst/>
          </a:prstGeom>
          <a:gradFill>
            <a:gsLst>
              <a:gs pos="24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lgn="ctr">
            <a:noFill/>
            <a:miter lim="800000"/>
            <a:headEnd/>
            <a:tailEnd/>
          </a:ln>
        </xdr:spPr>
        <xdr:txBody>
          <a:bodyPr vertOverflow="clip" horzOverflow="clip" wrap="square" lIns="27432" tIns="18288" rIns="0" bIns="18288" rtlCol="0" anchor="t" upright="1"/>
          <a:lstStyle/>
          <a:p>
            <a:endParaRPr lang="ja-JP" altLang="en-US"/>
          </a:p>
        </xdr:txBody>
      </xdr:sp>
    </xdr:grpSp>
    <xdr:clientData/>
  </xdr:twoCellAnchor>
  <xdr:twoCellAnchor>
    <xdr:from>
      <xdr:col>39</xdr:col>
      <xdr:colOff>121920</xdr:colOff>
      <xdr:row>37</xdr:row>
      <xdr:rowOff>11430</xdr:rowOff>
    </xdr:from>
    <xdr:to>
      <xdr:col>53</xdr:col>
      <xdr:colOff>161926</xdr:colOff>
      <xdr:row>37</xdr:row>
      <xdr:rowOff>150495</xdr:rowOff>
    </xdr:to>
    <xdr:sp macro="" textlink="">
      <xdr:nvSpPr>
        <xdr:cNvPr id="47" name="テキスト ボックス 46"/>
        <xdr:cNvSpPr txBox="1"/>
      </xdr:nvSpPr>
      <xdr:spPr>
        <a:xfrm>
          <a:off x="7179945" y="5859780"/>
          <a:ext cx="2573656" cy="13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さくらの専用サーバコントロールパネル</a:t>
          </a:r>
        </a:p>
      </xdr:txBody>
    </xdr:sp>
    <xdr:clientData/>
  </xdr:twoCellAnchor>
  <xdr:twoCellAnchor>
    <xdr:from>
      <xdr:col>39</xdr:col>
      <xdr:colOff>116205</xdr:colOff>
      <xdr:row>46</xdr:row>
      <xdr:rowOff>189837</xdr:rowOff>
    </xdr:from>
    <xdr:to>
      <xdr:col>51</xdr:col>
      <xdr:colOff>121996</xdr:colOff>
      <xdr:row>47</xdr:row>
      <xdr:rowOff>171142</xdr:rowOff>
    </xdr:to>
    <xdr:sp macro="" textlink="">
      <xdr:nvSpPr>
        <xdr:cNvPr id="48" name="テキスト ボックス 47"/>
        <xdr:cNvSpPr txBox="1"/>
      </xdr:nvSpPr>
      <xdr:spPr>
        <a:xfrm>
          <a:off x="7174230" y="7752687"/>
          <a:ext cx="2177491" cy="17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会員メニュー</a:t>
          </a:r>
        </a:p>
      </xdr:txBody>
    </xdr:sp>
    <xdr:clientData/>
  </xdr:twoCellAnchor>
  <xdr:twoCellAnchor>
    <xdr:from>
      <xdr:col>1</xdr:col>
      <xdr:colOff>152400</xdr:colOff>
      <xdr:row>36</xdr:row>
      <xdr:rowOff>142875</xdr:rowOff>
    </xdr:from>
    <xdr:to>
      <xdr:col>38</xdr:col>
      <xdr:colOff>142875</xdr:colOff>
      <xdr:row>53</xdr:row>
      <xdr:rowOff>104775</xdr:rowOff>
    </xdr:to>
    <xdr:sp macro="" textlink="">
      <xdr:nvSpPr>
        <xdr:cNvPr id="49" name="正方形/長方形 15"/>
        <xdr:cNvSpPr>
          <a:spLocks noChangeArrowheads="1"/>
        </xdr:cNvSpPr>
      </xdr:nvSpPr>
      <xdr:spPr bwMode="auto">
        <a:xfrm>
          <a:off x="333375" y="5800725"/>
          <a:ext cx="6686550" cy="320040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36</xdr:row>
      <xdr:rowOff>152400</xdr:rowOff>
    </xdr:from>
    <xdr:to>
      <xdr:col>56</xdr:col>
      <xdr:colOff>9525</xdr:colOff>
      <xdr:row>46</xdr:row>
      <xdr:rowOff>85725</xdr:rowOff>
    </xdr:to>
    <xdr:sp macro="" textlink="">
      <xdr:nvSpPr>
        <xdr:cNvPr id="50" name="正方形/長方形 16"/>
        <xdr:cNvSpPr>
          <a:spLocks noChangeArrowheads="1"/>
        </xdr:cNvSpPr>
      </xdr:nvSpPr>
      <xdr:spPr bwMode="auto">
        <a:xfrm>
          <a:off x="7134225" y="5810250"/>
          <a:ext cx="3009900" cy="18383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126626</xdr:colOff>
      <xdr:row>50</xdr:row>
      <xdr:rowOff>63315</xdr:rowOff>
    </xdr:from>
    <xdr:ext cx="5594480" cy="542456"/>
    <xdr:sp macro="" textlink="">
      <xdr:nvSpPr>
        <xdr:cNvPr id="51" name="テキスト ボックス 50"/>
        <xdr:cNvSpPr txBox="1"/>
      </xdr:nvSpPr>
      <xdr:spPr>
        <a:xfrm>
          <a:off x="488576" y="8388165"/>
          <a:ext cx="5594480"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専用グローバルネットワークは、リージョン</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ゾーンを越えてご利用いただけません。</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 </a:t>
          </a:r>
          <a:r>
            <a:rPr kumimoji="1" lang="ja-JP" altLang="ja-JP" sz="900">
              <a:solidFill>
                <a:schemeClr val="dk1"/>
              </a:solidFill>
              <a:effectLst/>
              <a:latin typeface="+mn-ea"/>
              <a:ea typeface="+mn-ea"/>
              <a:cs typeface="+mn-cs"/>
            </a:rPr>
            <a:t>複数のゾーンでご利用される場合は、ゾーンごとにご契約いただく必要がございます。</a:t>
          </a:r>
          <a:endParaRPr lang="ja-JP" altLang="ja-JP" sz="900">
            <a:effectLst/>
            <a:latin typeface="+mn-ea"/>
            <a:ea typeface="+mn-ea"/>
          </a:endParaRPr>
        </a:p>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異なる</a:t>
          </a:r>
          <a:r>
            <a:rPr kumimoji="1" lang="ja-JP" altLang="en-US" sz="900">
              <a:solidFill>
                <a:schemeClr val="dk1"/>
              </a:solidFill>
              <a:effectLst/>
              <a:latin typeface="+mn-ea"/>
              <a:ea typeface="+mn-ea"/>
              <a:cs typeface="+mn-cs"/>
            </a:rPr>
            <a:t>リージョン</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ゾーン</a:t>
          </a:r>
          <a:r>
            <a:rPr kumimoji="1" lang="ja-JP" altLang="ja-JP" sz="900">
              <a:solidFill>
                <a:schemeClr val="dk1"/>
              </a:solidFill>
              <a:effectLst/>
              <a:latin typeface="+mn-ea"/>
              <a:ea typeface="+mn-ea"/>
              <a:cs typeface="+mn-cs"/>
            </a:rPr>
            <a:t>間のローカル接続を行う場合、ハイブリッド接続をご利用いただく必要がございます。</a:t>
          </a:r>
          <a:endParaRPr lang="ja-JP" altLang="ja-JP" sz="900">
            <a:effectLst/>
            <a:latin typeface="+mn-ea"/>
            <a:ea typeface="+mn-ea"/>
          </a:endParaRPr>
        </a:p>
      </xdr:txBody>
    </xdr:sp>
    <xdr:clientData/>
  </xdr:oneCellAnchor>
  <xdr:twoCellAnchor editAs="oneCell">
    <xdr:from>
      <xdr:col>8</xdr:col>
      <xdr:colOff>90488</xdr:colOff>
      <xdr:row>37</xdr:row>
      <xdr:rowOff>57149</xdr:rowOff>
    </xdr:from>
    <xdr:to>
      <xdr:col>32</xdr:col>
      <xdr:colOff>23813</xdr:colOff>
      <xdr:row>49</xdr:row>
      <xdr:rowOff>184542</xdr:rowOff>
    </xdr:to>
    <xdr:pic>
      <xdr:nvPicPr>
        <xdr:cNvPr id="52" name="図 5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288" y="5905499"/>
          <a:ext cx="4276725" cy="2413393"/>
        </a:xfrm>
        <a:prstGeom prst="rect">
          <a:avLst/>
        </a:prstGeom>
      </xdr:spPr>
    </xdr:pic>
    <xdr:clientData/>
  </xdr:twoCellAnchor>
  <xdr:twoCellAnchor>
    <xdr:from>
      <xdr:col>45</xdr:col>
      <xdr:colOff>46164</xdr:colOff>
      <xdr:row>51</xdr:row>
      <xdr:rowOff>59532</xdr:rowOff>
    </xdr:from>
    <xdr:to>
      <xdr:col>49</xdr:col>
      <xdr:colOff>175851</xdr:colOff>
      <xdr:row>52</xdr:row>
      <xdr:rowOff>11868</xdr:rowOff>
    </xdr:to>
    <xdr:sp macro="" textlink="">
      <xdr:nvSpPr>
        <xdr:cNvPr id="53" name="正方形/長方形 3"/>
        <xdr:cNvSpPr>
          <a:spLocks noChangeArrowheads="1"/>
        </xdr:cNvSpPr>
      </xdr:nvSpPr>
      <xdr:spPr bwMode="auto">
        <a:xfrm>
          <a:off x="8190039" y="8574882"/>
          <a:ext cx="853587" cy="142836"/>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7</xdr:col>
      <xdr:colOff>30480</xdr:colOff>
      <xdr:row>64</xdr:row>
      <xdr:rowOff>160020</xdr:rowOff>
    </xdr:from>
    <xdr:ext cx="1969065" cy="392415"/>
    <xdr:sp macro="" textlink="">
      <xdr:nvSpPr>
        <xdr:cNvPr id="17" name="テキスト ボックス 16"/>
        <xdr:cNvSpPr txBox="1"/>
      </xdr:nvSpPr>
      <xdr:spPr>
        <a:xfrm>
          <a:off x="1150620" y="12778740"/>
          <a:ext cx="196906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b="1">
              <a:solidFill>
                <a:srgbClr val="FF0000"/>
              </a:solidFill>
              <a:latin typeface="+mn-ea"/>
              <a:ea typeface="+mn-ea"/>
            </a:rPr>
            <a:t>※E120f-M 6Core 2CPU</a:t>
          </a:r>
          <a:r>
            <a:rPr kumimoji="1" lang="ja-JP" altLang="en-US" sz="900" b="1">
              <a:solidFill>
                <a:srgbClr val="FF0000"/>
              </a:solidFill>
              <a:latin typeface="+mn-ea"/>
              <a:ea typeface="+mn-ea"/>
            </a:rPr>
            <a:t> は</a:t>
          </a:r>
          <a:endParaRPr kumimoji="1" lang="en-US" altLang="ja-JP" sz="900" b="1">
            <a:solidFill>
              <a:srgbClr val="FF0000"/>
            </a:solidFill>
            <a:latin typeface="+mn-ea"/>
            <a:ea typeface="+mn-ea"/>
          </a:endParaRPr>
        </a:p>
        <a:p>
          <a:r>
            <a:rPr kumimoji="1" lang="ja-JP" altLang="en-US" sz="900" b="1">
              <a:solidFill>
                <a:srgbClr val="FF0000"/>
              </a:solidFill>
              <a:latin typeface="+mn-ea"/>
              <a:ea typeface="+mn-ea"/>
            </a:rPr>
            <a:t>　申込受付を一時停止しております。</a:t>
          </a:r>
        </a:p>
      </xdr:txBody>
    </xdr:sp>
    <xdr:clientData/>
  </xdr:oneCellAnchor>
  <xdr:oneCellAnchor>
    <xdr:from>
      <xdr:col>7</xdr:col>
      <xdr:colOff>26894</xdr:colOff>
      <xdr:row>97</xdr:row>
      <xdr:rowOff>153744</xdr:rowOff>
    </xdr:from>
    <xdr:ext cx="1969065" cy="392415"/>
    <xdr:sp macro="" textlink="">
      <xdr:nvSpPr>
        <xdr:cNvPr id="18" name="テキスト ボックス 17"/>
        <xdr:cNvSpPr txBox="1"/>
      </xdr:nvSpPr>
      <xdr:spPr>
        <a:xfrm>
          <a:off x="1147034" y="20811564"/>
          <a:ext cx="196906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b="1">
              <a:solidFill>
                <a:srgbClr val="FF0000"/>
              </a:solidFill>
              <a:latin typeface="+mn-ea"/>
              <a:ea typeface="+mn-ea"/>
            </a:rPr>
            <a:t>※E120f-M 6Core 2CPU</a:t>
          </a:r>
          <a:r>
            <a:rPr kumimoji="1" lang="ja-JP" altLang="en-US" sz="900" b="1">
              <a:solidFill>
                <a:srgbClr val="FF0000"/>
              </a:solidFill>
              <a:latin typeface="+mn-ea"/>
              <a:ea typeface="+mn-ea"/>
            </a:rPr>
            <a:t> は</a:t>
          </a:r>
          <a:endParaRPr kumimoji="1" lang="en-US" altLang="ja-JP" sz="900" b="1">
            <a:solidFill>
              <a:srgbClr val="FF0000"/>
            </a:solidFill>
            <a:latin typeface="+mn-ea"/>
            <a:ea typeface="+mn-ea"/>
          </a:endParaRPr>
        </a:p>
        <a:p>
          <a:r>
            <a:rPr kumimoji="1" lang="ja-JP" altLang="en-US" sz="900" b="1">
              <a:solidFill>
                <a:srgbClr val="FF0000"/>
              </a:solidFill>
              <a:latin typeface="+mn-ea"/>
              <a:ea typeface="+mn-ea"/>
            </a:rPr>
            <a:t>　申込受付を一時停止しております。</a:t>
          </a:r>
        </a:p>
      </xdr:txBody>
    </xdr:sp>
    <xdr:clientData/>
  </xdr:oneCellAnchor>
  <xdr:oneCellAnchor>
    <xdr:from>
      <xdr:col>7</xdr:col>
      <xdr:colOff>7620</xdr:colOff>
      <xdr:row>128</xdr:row>
      <xdr:rowOff>144780</xdr:rowOff>
    </xdr:from>
    <xdr:ext cx="1969065" cy="392415"/>
    <xdr:sp macro="" textlink="">
      <xdr:nvSpPr>
        <xdr:cNvPr id="19" name="テキスト ボックス 18"/>
        <xdr:cNvSpPr txBox="1"/>
      </xdr:nvSpPr>
      <xdr:spPr>
        <a:xfrm>
          <a:off x="1127760" y="28506420"/>
          <a:ext cx="196906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b="1">
              <a:solidFill>
                <a:srgbClr val="FF0000"/>
              </a:solidFill>
              <a:latin typeface="+mn-ea"/>
              <a:ea typeface="+mn-ea"/>
            </a:rPr>
            <a:t>※E120f-M 6Core 2CPU</a:t>
          </a:r>
          <a:r>
            <a:rPr kumimoji="1" lang="ja-JP" altLang="en-US" sz="900" b="1">
              <a:solidFill>
                <a:srgbClr val="FF0000"/>
              </a:solidFill>
              <a:latin typeface="+mn-ea"/>
              <a:ea typeface="+mn-ea"/>
            </a:rPr>
            <a:t> は</a:t>
          </a:r>
          <a:endParaRPr kumimoji="1" lang="en-US" altLang="ja-JP" sz="900" b="1">
            <a:solidFill>
              <a:srgbClr val="FF0000"/>
            </a:solidFill>
            <a:latin typeface="+mn-ea"/>
            <a:ea typeface="+mn-ea"/>
          </a:endParaRPr>
        </a:p>
        <a:p>
          <a:r>
            <a:rPr kumimoji="1" lang="ja-JP" altLang="en-US" sz="900" b="1">
              <a:solidFill>
                <a:srgbClr val="FF0000"/>
              </a:solidFill>
              <a:latin typeface="+mn-ea"/>
              <a:ea typeface="+mn-ea"/>
            </a:rPr>
            <a:t>　申込受付を一時停止しております。</a:t>
          </a:r>
        </a:p>
      </xdr:txBody>
    </xdr:sp>
    <xdr:clientData/>
  </xdr:oneCellAnchor>
  <xdr:oneCellAnchor>
    <xdr:from>
      <xdr:col>7</xdr:col>
      <xdr:colOff>15240</xdr:colOff>
      <xdr:row>161</xdr:row>
      <xdr:rowOff>137160</xdr:rowOff>
    </xdr:from>
    <xdr:ext cx="1969065" cy="392415"/>
    <xdr:sp macro="" textlink="">
      <xdr:nvSpPr>
        <xdr:cNvPr id="20" name="テキスト ボックス 19"/>
        <xdr:cNvSpPr txBox="1"/>
      </xdr:nvSpPr>
      <xdr:spPr>
        <a:xfrm>
          <a:off x="1135380" y="36537900"/>
          <a:ext cx="196906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en-US" altLang="ja-JP" sz="900" b="1">
              <a:solidFill>
                <a:srgbClr val="FF0000"/>
              </a:solidFill>
              <a:latin typeface="+mn-ea"/>
              <a:ea typeface="+mn-ea"/>
            </a:rPr>
            <a:t>※E120f-M 6Core 2CPU</a:t>
          </a:r>
          <a:r>
            <a:rPr kumimoji="1" lang="ja-JP" altLang="en-US" sz="900" b="1">
              <a:solidFill>
                <a:srgbClr val="FF0000"/>
              </a:solidFill>
              <a:latin typeface="+mn-ea"/>
              <a:ea typeface="+mn-ea"/>
            </a:rPr>
            <a:t> は</a:t>
          </a:r>
          <a:endParaRPr kumimoji="1" lang="en-US" altLang="ja-JP" sz="900" b="1">
            <a:solidFill>
              <a:srgbClr val="FF0000"/>
            </a:solidFill>
            <a:latin typeface="+mn-ea"/>
            <a:ea typeface="+mn-ea"/>
          </a:endParaRPr>
        </a:p>
        <a:p>
          <a:r>
            <a:rPr kumimoji="1" lang="ja-JP" altLang="en-US" sz="900" b="1">
              <a:solidFill>
                <a:srgbClr val="FF0000"/>
              </a:solidFill>
              <a:latin typeface="+mn-ea"/>
              <a:ea typeface="+mn-ea"/>
            </a:rPr>
            <a:t>　申込受付を一時停止しております。</a:t>
          </a:r>
        </a:p>
      </xdr:txBody>
    </xdr:sp>
    <xdr:clientData/>
  </xdr:oneCellAnchor>
  <xdr:oneCellAnchor>
    <xdr:from>
      <xdr:col>7</xdr:col>
      <xdr:colOff>30480</xdr:colOff>
      <xdr:row>192</xdr:row>
      <xdr:rowOff>137160</xdr:rowOff>
    </xdr:from>
    <xdr:ext cx="1969065" cy="392415"/>
    <xdr:sp macro="" textlink="">
      <xdr:nvSpPr>
        <xdr:cNvPr id="21" name="テキスト ボックス 20"/>
        <xdr:cNvSpPr txBox="1"/>
      </xdr:nvSpPr>
      <xdr:spPr>
        <a:xfrm>
          <a:off x="1150620" y="44226480"/>
          <a:ext cx="1969065"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en-US" altLang="ja-JP" sz="900" b="1">
              <a:solidFill>
                <a:srgbClr val="FF0000"/>
              </a:solidFill>
              <a:latin typeface="+mn-ea"/>
              <a:ea typeface="+mn-ea"/>
            </a:rPr>
            <a:t>※E120f-M 6Core 2CPU</a:t>
          </a:r>
          <a:r>
            <a:rPr kumimoji="1" lang="ja-JP" altLang="en-US" sz="900" b="1">
              <a:solidFill>
                <a:srgbClr val="FF0000"/>
              </a:solidFill>
              <a:latin typeface="+mn-ea"/>
              <a:ea typeface="+mn-ea"/>
            </a:rPr>
            <a:t> は</a:t>
          </a:r>
          <a:endParaRPr kumimoji="1" lang="en-US" altLang="ja-JP" sz="900" b="1">
            <a:solidFill>
              <a:srgbClr val="FF0000"/>
            </a:solidFill>
            <a:latin typeface="+mn-ea"/>
            <a:ea typeface="+mn-ea"/>
          </a:endParaRPr>
        </a:p>
        <a:p>
          <a:r>
            <a:rPr kumimoji="1" lang="ja-JP" altLang="en-US" sz="900" b="1">
              <a:solidFill>
                <a:srgbClr val="FF0000"/>
              </a:solidFill>
              <a:latin typeface="+mn-ea"/>
              <a:ea typeface="+mn-ea"/>
            </a:rPr>
            <a:t>　申込受付を一時停止しております。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39</xdr:col>
      <xdr:colOff>170424</xdr:colOff>
      <xdr:row>47</xdr:row>
      <xdr:rowOff>157332</xdr:rowOff>
    </xdr:from>
    <xdr:to>
      <xdr:col>55</xdr:col>
      <xdr:colOff>62268</xdr:colOff>
      <xdr:row>53</xdr:row>
      <xdr:rowOff>49657</xdr:rowOff>
    </xdr:to>
    <xdr:pic>
      <xdr:nvPicPr>
        <xdr:cNvPr id="40" name="図 3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28449" y="7910682"/>
          <a:ext cx="2787444" cy="1035325"/>
        </a:xfrm>
        <a:prstGeom prst="rect">
          <a:avLst/>
        </a:prstGeom>
      </xdr:spPr>
    </xdr:pic>
    <xdr:clientData/>
  </xdr:twoCellAnchor>
  <xdr:twoCellAnchor>
    <xdr:from>
      <xdr:col>39</xdr:col>
      <xdr:colOff>66675</xdr:colOff>
      <xdr:row>46</xdr:row>
      <xdr:rowOff>152400</xdr:rowOff>
    </xdr:from>
    <xdr:to>
      <xdr:col>56</xdr:col>
      <xdr:colOff>19050</xdr:colOff>
      <xdr:row>53</xdr:row>
      <xdr:rowOff>95250</xdr:rowOff>
    </xdr:to>
    <xdr:sp macro="" textlink="">
      <xdr:nvSpPr>
        <xdr:cNvPr id="41" name="正方形/長方形 3"/>
        <xdr:cNvSpPr>
          <a:spLocks noChangeArrowheads="1"/>
        </xdr:cNvSpPr>
      </xdr:nvSpPr>
      <xdr:spPr bwMode="auto">
        <a:xfrm>
          <a:off x="7124700" y="7715250"/>
          <a:ext cx="3028950" cy="127635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60960</xdr:colOff>
      <xdr:row>37</xdr:row>
      <xdr:rowOff>169078</xdr:rowOff>
    </xdr:from>
    <xdr:to>
      <xdr:col>54</xdr:col>
      <xdr:colOff>34335</xdr:colOff>
      <xdr:row>46</xdr:row>
      <xdr:rowOff>28575</xdr:rowOff>
    </xdr:to>
    <xdr:grpSp>
      <xdr:nvGrpSpPr>
        <xdr:cNvPr id="42" name="グループ化 41"/>
        <xdr:cNvGrpSpPr/>
      </xdr:nvGrpSpPr>
      <xdr:grpSpPr>
        <a:xfrm>
          <a:off x="6461760" y="7133758"/>
          <a:ext cx="2213655" cy="1573997"/>
          <a:chOff x="7299960" y="6122203"/>
          <a:chExt cx="2507025" cy="1573997"/>
        </a:xfrm>
      </xdr:grpSpPr>
      <xdr:pic>
        <xdr:nvPicPr>
          <xdr:cNvPr id="43" name="図 42"/>
          <xdr:cNvPicPr>
            <a:picLocks noChangeAspect="1"/>
          </xdr:cNvPicPr>
        </xdr:nvPicPr>
        <xdr:blipFill>
          <a:blip xmlns:r="http://schemas.openxmlformats.org/officeDocument/2006/relationships" r:embed="rId2"/>
          <a:stretch>
            <a:fillRect/>
          </a:stretch>
        </xdr:blipFill>
        <xdr:spPr>
          <a:xfrm>
            <a:off x="7299960" y="6122203"/>
            <a:ext cx="2507025" cy="1538071"/>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pic>
      <xdr:sp macro="" textlink="">
        <xdr:nvSpPr>
          <xdr:cNvPr id="44" name="正方形/長方形 8"/>
          <xdr:cNvSpPr>
            <a:spLocks noChangeArrowheads="1"/>
          </xdr:cNvSpPr>
        </xdr:nvSpPr>
        <xdr:spPr bwMode="auto">
          <a:xfrm>
            <a:off x="7315200" y="6410325"/>
            <a:ext cx="857250" cy="27622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5" name="正方形/長方形 9"/>
          <xdr:cNvSpPr>
            <a:spLocks noChangeArrowheads="1"/>
          </xdr:cNvSpPr>
        </xdr:nvSpPr>
        <xdr:spPr bwMode="auto">
          <a:xfrm>
            <a:off x="8210550" y="6905625"/>
            <a:ext cx="323850" cy="79057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正方形/長方形 45"/>
          <xdr:cNvSpPr/>
        </xdr:nvSpPr>
        <xdr:spPr bwMode="auto">
          <a:xfrm flipV="1">
            <a:off x="7401121" y="6708225"/>
            <a:ext cx="780854" cy="959728"/>
          </a:xfrm>
          <a:prstGeom prst="rect">
            <a:avLst/>
          </a:prstGeom>
          <a:gradFill>
            <a:gsLst>
              <a:gs pos="24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lgn="ctr">
            <a:noFill/>
            <a:miter lim="800000"/>
            <a:headEnd/>
            <a:tailEnd/>
          </a:ln>
        </xdr:spPr>
        <xdr:txBody>
          <a:bodyPr vertOverflow="clip" horzOverflow="clip" wrap="square" lIns="27432" tIns="18288" rIns="0" bIns="18288" rtlCol="0" anchor="t" upright="1"/>
          <a:lstStyle/>
          <a:p>
            <a:endParaRPr lang="ja-JP" altLang="en-US"/>
          </a:p>
        </xdr:txBody>
      </xdr:sp>
    </xdr:grpSp>
    <xdr:clientData/>
  </xdr:twoCellAnchor>
  <xdr:twoCellAnchor>
    <xdr:from>
      <xdr:col>39</xdr:col>
      <xdr:colOff>121920</xdr:colOff>
      <xdr:row>37</xdr:row>
      <xdr:rowOff>11430</xdr:rowOff>
    </xdr:from>
    <xdr:to>
      <xdr:col>53</xdr:col>
      <xdr:colOff>161926</xdr:colOff>
      <xdr:row>37</xdr:row>
      <xdr:rowOff>150495</xdr:rowOff>
    </xdr:to>
    <xdr:sp macro="" textlink="">
      <xdr:nvSpPr>
        <xdr:cNvPr id="47" name="テキスト ボックス 46"/>
        <xdr:cNvSpPr txBox="1"/>
      </xdr:nvSpPr>
      <xdr:spPr>
        <a:xfrm>
          <a:off x="7179945" y="5859780"/>
          <a:ext cx="2573656" cy="13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さくらの専用サーバコントロールパネル</a:t>
          </a:r>
        </a:p>
      </xdr:txBody>
    </xdr:sp>
    <xdr:clientData/>
  </xdr:twoCellAnchor>
  <xdr:twoCellAnchor>
    <xdr:from>
      <xdr:col>39</xdr:col>
      <xdr:colOff>116205</xdr:colOff>
      <xdr:row>46</xdr:row>
      <xdr:rowOff>189837</xdr:rowOff>
    </xdr:from>
    <xdr:to>
      <xdr:col>51</xdr:col>
      <xdr:colOff>121996</xdr:colOff>
      <xdr:row>47</xdr:row>
      <xdr:rowOff>171142</xdr:rowOff>
    </xdr:to>
    <xdr:sp macro="" textlink="">
      <xdr:nvSpPr>
        <xdr:cNvPr id="48" name="テキスト ボックス 47"/>
        <xdr:cNvSpPr txBox="1"/>
      </xdr:nvSpPr>
      <xdr:spPr>
        <a:xfrm>
          <a:off x="7174230" y="7752687"/>
          <a:ext cx="2177491" cy="17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会員メニュー</a:t>
          </a:r>
        </a:p>
      </xdr:txBody>
    </xdr:sp>
    <xdr:clientData/>
  </xdr:twoCellAnchor>
  <xdr:twoCellAnchor>
    <xdr:from>
      <xdr:col>1</xdr:col>
      <xdr:colOff>152400</xdr:colOff>
      <xdr:row>36</xdr:row>
      <xdr:rowOff>142875</xdr:rowOff>
    </xdr:from>
    <xdr:to>
      <xdr:col>38</xdr:col>
      <xdr:colOff>142875</xdr:colOff>
      <xdr:row>53</xdr:row>
      <xdr:rowOff>104775</xdr:rowOff>
    </xdr:to>
    <xdr:sp macro="" textlink="">
      <xdr:nvSpPr>
        <xdr:cNvPr id="49" name="正方形/長方形 15"/>
        <xdr:cNvSpPr>
          <a:spLocks noChangeArrowheads="1"/>
        </xdr:cNvSpPr>
      </xdr:nvSpPr>
      <xdr:spPr bwMode="auto">
        <a:xfrm>
          <a:off x="333375" y="5800725"/>
          <a:ext cx="6686550" cy="320040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36</xdr:row>
      <xdr:rowOff>152400</xdr:rowOff>
    </xdr:from>
    <xdr:to>
      <xdr:col>56</xdr:col>
      <xdr:colOff>9525</xdr:colOff>
      <xdr:row>46</xdr:row>
      <xdr:rowOff>85725</xdr:rowOff>
    </xdr:to>
    <xdr:sp macro="" textlink="">
      <xdr:nvSpPr>
        <xdr:cNvPr id="50" name="正方形/長方形 16"/>
        <xdr:cNvSpPr>
          <a:spLocks noChangeArrowheads="1"/>
        </xdr:cNvSpPr>
      </xdr:nvSpPr>
      <xdr:spPr bwMode="auto">
        <a:xfrm>
          <a:off x="7134225" y="5810250"/>
          <a:ext cx="3009900" cy="18383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126626</xdr:colOff>
      <xdr:row>50</xdr:row>
      <xdr:rowOff>63315</xdr:rowOff>
    </xdr:from>
    <xdr:ext cx="5594480" cy="542456"/>
    <xdr:sp macro="" textlink="">
      <xdr:nvSpPr>
        <xdr:cNvPr id="51" name="テキスト ボックス 50"/>
        <xdr:cNvSpPr txBox="1"/>
      </xdr:nvSpPr>
      <xdr:spPr>
        <a:xfrm>
          <a:off x="488576" y="8388165"/>
          <a:ext cx="5594480"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専用グローバルネットワークは、リージョン</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ゾーンを越えてご利用いただけません。</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 </a:t>
          </a:r>
          <a:r>
            <a:rPr kumimoji="1" lang="ja-JP" altLang="ja-JP" sz="900">
              <a:solidFill>
                <a:schemeClr val="dk1"/>
              </a:solidFill>
              <a:effectLst/>
              <a:latin typeface="+mn-ea"/>
              <a:ea typeface="+mn-ea"/>
              <a:cs typeface="+mn-cs"/>
            </a:rPr>
            <a:t>複数のゾーンでご利用される場合は、ゾーンごとにご契約いただく必要がございます。</a:t>
          </a:r>
          <a:endParaRPr lang="ja-JP" altLang="ja-JP" sz="900">
            <a:effectLst/>
            <a:latin typeface="+mn-ea"/>
            <a:ea typeface="+mn-ea"/>
          </a:endParaRPr>
        </a:p>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異なる</a:t>
          </a:r>
          <a:r>
            <a:rPr kumimoji="1" lang="ja-JP" altLang="en-US" sz="900">
              <a:solidFill>
                <a:schemeClr val="dk1"/>
              </a:solidFill>
              <a:effectLst/>
              <a:latin typeface="+mn-ea"/>
              <a:ea typeface="+mn-ea"/>
              <a:cs typeface="+mn-cs"/>
            </a:rPr>
            <a:t>リージョン</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ゾーン</a:t>
          </a:r>
          <a:r>
            <a:rPr kumimoji="1" lang="ja-JP" altLang="ja-JP" sz="900">
              <a:solidFill>
                <a:schemeClr val="dk1"/>
              </a:solidFill>
              <a:effectLst/>
              <a:latin typeface="+mn-ea"/>
              <a:ea typeface="+mn-ea"/>
              <a:cs typeface="+mn-cs"/>
            </a:rPr>
            <a:t>間のローカル接続を行う場合、ハイブリッド接続をご利用いただく必要がございます。</a:t>
          </a:r>
          <a:endParaRPr lang="ja-JP" altLang="ja-JP" sz="900">
            <a:effectLst/>
            <a:latin typeface="+mn-ea"/>
            <a:ea typeface="+mn-ea"/>
          </a:endParaRPr>
        </a:p>
      </xdr:txBody>
    </xdr:sp>
    <xdr:clientData/>
  </xdr:oneCellAnchor>
  <xdr:twoCellAnchor editAs="oneCell">
    <xdr:from>
      <xdr:col>8</xdr:col>
      <xdr:colOff>90488</xdr:colOff>
      <xdr:row>37</xdr:row>
      <xdr:rowOff>57149</xdr:rowOff>
    </xdr:from>
    <xdr:to>
      <xdr:col>32</xdr:col>
      <xdr:colOff>23813</xdr:colOff>
      <xdr:row>49</xdr:row>
      <xdr:rowOff>184542</xdr:rowOff>
    </xdr:to>
    <xdr:pic>
      <xdr:nvPicPr>
        <xdr:cNvPr id="52" name="図 5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38288" y="5905499"/>
          <a:ext cx="4276725" cy="2413393"/>
        </a:xfrm>
        <a:prstGeom prst="rect">
          <a:avLst/>
        </a:prstGeom>
      </xdr:spPr>
    </xdr:pic>
    <xdr:clientData/>
  </xdr:twoCellAnchor>
  <xdr:twoCellAnchor>
    <xdr:from>
      <xdr:col>45</xdr:col>
      <xdr:colOff>46164</xdr:colOff>
      <xdr:row>51</xdr:row>
      <xdr:rowOff>59532</xdr:rowOff>
    </xdr:from>
    <xdr:to>
      <xdr:col>49</xdr:col>
      <xdr:colOff>175851</xdr:colOff>
      <xdr:row>52</xdr:row>
      <xdr:rowOff>11868</xdr:rowOff>
    </xdr:to>
    <xdr:sp macro="" textlink="">
      <xdr:nvSpPr>
        <xdr:cNvPr id="53" name="正方形/長方形 3"/>
        <xdr:cNvSpPr>
          <a:spLocks noChangeArrowheads="1"/>
        </xdr:cNvSpPr>
      </xdr:nvSpPr>
      <xdr:spPr bwMode="auto">
        <a:xfrm>
          <a:off x="8190039" y="8574882"/>
          <a:ext cx="853587" cy="142836"/>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47</xdr:row>
          <xdr:rowOff>45720</xdr:rowOff>
        </xdr:from>
        <xdr:to>
          <xdr:col>6</xdr:col>
          <xdr:colOff>7620</xdr:colOff>
          <xdr:row>48</xdr:row>
          <xdr:rowOff>137160</xdr:rowOff>
        </xdr:to>
        <xdr:sp macro="" textlink="">
          <xdr:nvSpPr>
            <xdr:cNvPr id="143984" name="Check Box 624" hidden="1">
              <a:extLst>
                <a:ext uri="{63B3BB69-23CF-44E3-9099-C40C66FF867C}">
                  <a14:compatExt spid="_x0000_s14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51</xdr:row>
          <xdr:rowOff>76200</xdr:rowOff>
        </xdr:from>
        <xdr:to>
          <xdr:col>13</xdr:col>
          <xdr:colOff>104775</xdr:colOff>
          <xdr:row>60</xdr:row>
          <xdr:rowOff>57150</xdr:rowOff>
        </xdr:to>
        <xdr:grpSp>
          <xdr:nvGrpSpPr>
            <xdr:cNvPr id="423262" name="グループ化 1"/>
            <xdr:cNvGrpSpPr>
              <a:grpSpLocks/>
            </xdr:cNvGrpSpPr>
          </xdr:nvGrpSpPr>
          <xdr:grpSpPr bwMode="auto">
            <a:xfrm>
              <a:off x="1628775" y="9052560"/>
              <a:ext cx="556260" cy="1504950"/>
              <a:chOff x="1762176" y="2676515"/>
              <a:chExt cx="628650" cy="1571625"/>
            </a:xfrm>
          </xdr:grpSpPr>
          <xdr:sp macro="" textlink="">
            <xdr:nvSpPr>
              <xdr:cNvPr id="143986" name="Option Button 626" hidden="1">
                <a:extLst>
                  <a:ext uri="{63B3BB69-23CF-44E3-9099-C40C66FF867C}">
                    <a14:compatExt spid="_x0000_s143986"/>
                  </a:ext>
                </a:extLst>
              </xdr:cNvPr>
              <xdr:cNvSpPr/>
            </xdr:nvSpPr>
            <xdr:spPr bwMode="auto">
              <a:xfrm>
                <a:off x="1924050" y="2796464"/>
                <a:ext cx="388144"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87" name="Option Button 627" hidden="1">
                <a:extLst>
                  <a:ext uri="{63B3BB69-23CF-44E3-9099-C40C66FF867C}">
                    <a14:compatExt spid="_x0000_s143987"/>
                  </a:ext>
                </a:extLst>
              </xdr:cNvPr>
              <xdr:cNvSpPr/>
            </xdr:nvSpPr>
            <xdr:spPr bwMode="auto">
              <a:xfrm>
                <a:off x="1924050" y="3852295"/>
                <a:ext cx="423069"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88" name="Option Button 628" hidden="1">
                <a:extLst>
                  <a:ext uri="{63B3BB69-23CF-44E3-9099-C40C66FF867C}">
                    <a14:compatExt spid="_x0000_s143988"/>
                  </a:ext>
                </a:extLst>
              </xdr:cNvPr>
              <xdr:cNvSpPr/>
            </xdr:nvSpPr>
            <xdr:spPr bwMode="auto">
              <a:xfrm>
                <a:off x="1924050" y="3507314"/>
                <a:ext cx="440532"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89" name="Option Button 629" hidden="1">
                <a:extLst>
                  <a:ext uri="{63B3BB69-23CF-44E3-9099-C40C66FF867C}">
                    <a14:compatExt spid="_x0000_s143989"/>
                  </a:ext>
                </a:extLst>
              </xdr:cNvPr>
              <xdr:cNvSpPr/>
            </xdr:nvSpPr>
            <xdr:spPr bwMode="auto">
              <a:xfrm>
                <a:off x="1924050" y="3153996"/>
                <a:ext cx="396875"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3990" name="Group Box 630" hidden="1">
                <a:extLst>
                  <a:ext uri="{63B3BB69-23CF-44E3-9099-C40C66FF867C}">
                    <a14:compatExt spid="_x0000_s143990"/>
                  </a:ext>
                </a:extLst>
              </xdr:cNvPr>
              <xdr:cNvSpPr/>
            </xdr:nvSpPr>
            <xdr:spPr bwMode="auto">
              <a:xfrm>
                <a:off x="1762176" y="2676515"/>
                <a:ext cx="628650" cy="15716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15</xdr:col>
      <xdr:colOff>0</xdr:colOff>
      <xdr:row>73</xdr:row>
      <xdr:rowOff>0</xdr:rowOff>
    </xdr:from>
    <xdr:to>
      <xdr:col>26</xdr:col>
      <xdr:colOff>0</xdr:colOff>
      <xdr:row>74</xdr:row>
      <xdr:rowOff>0</xdr:rowOff>
    </xdr:to>
    <xdr:sp macro="" textlink="">
      <xdr:nvSpPr>
        <xdr:cNvPr id="14" name="テキスト ボックス 13" hidden="1">
          <a:hlinkClick xmlns:r="http://schemas.openxmlformats.org/officeDocument/2006/relationships" r:id="rId1"/>
        </xdr:cNvPr>
        <xdr:cNvSpPr txBox="1"/>
      </xdr:nvSpPr>
      <xdr:spPr>
        <a:xfrm>
          <a:off x="2714625" y="32756475"/>
          <a:ext cx="1990725" cy="171450"/>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38</xdr:col>
      <xdr:colOff>72390</xdr:colOff>
      <xdr:row>64</xdr:row>
      <xdr:rowOff>76425</xdr:rowOff>
    </xdr:from>
    <xdr:to>
      <xdr:col>39</xdr:col>
      <xdr:colOff>132125</xdr:colOff>
      <xdr:row>65</xdr:row>
      <xdr:rowOff>100336</xdr:rowOff>
    </xdr:to>
    <xdr:sp macro="" textlink="">
      <xdr:nvSpPr>
        <xdr:cNvPr id="16" name="右矢印 15"/>
        <xdr:cNvSpPr/>
      </xdr:nvSpPr>
      <xdr:spPr>
        <a:xfrm>
          <a:off x="6132195" y="11407365"/>
          <a:ext cx="233051" cy="191551"/>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38</xdr:col>
      <xdr:colOff>72390</xdr:colOff>
      <xdr:row>76</xdr:row>
      <xdr:rowOff>84605</xdr:rowOff>
    </xdr:from>
    <xdr:to>
      <xdr:col>39</xdr:col>
      <xdr:colOff>132125</xdr:colOff>
      <xdr:row>77</xdr:row>
      <xdr:rowOff>100854</xdr:rowOff>
    </xdr:to>
    <xdr:sp macro="" textlink="">
      <xdr:nvSpPr>
        <xdr:cNvPr id="18" name="右矢印 17"/>
        <xdr:cNvSpPr/>
      </xdr:nvSpPr>
      <xdr:spPr>
        <a:xfrm>
          <a:off x="6181949" y="13693029"/>
          <a:ext cx="234396" cy="186578"/>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90</xdr:row>
      <xdr:rowOff>0</xdr:rowOff>
    </xdr:from>
    <xdr:to>
      <xdr:col>35</xdr:col>
      <xdr:colOff>0</xdr:colOff>
      <xdr:row>91</xdr:row>
      <xdr:rowOff>0</xdr:rowOff>
    </xdr:to>
    <xdr:sp macro="" textlink="">
      <xdr:nvSpPr>
        <xdr:cNvPr id="21" name="テキスト ボックス 20" hidden="1">
          <a:hlinkClick xmlns:r="http://schemas.openxmlformats.org/officeDocument/2006/relationships" r:id="rId1"/>
        </xdr:cNvPr>
        <xdr:cNvSpPr txBox="1"/>
      </xdr:nvSpPr>
      <xdr:spPr>
        <a:xfrm>
          <a:off x="2714625" y="9534525"/>
          <a:ext cx="1990725" cy="171450"/>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editAs="oneCell">
    <xdr:from>
      <xdr:col>3</xdr:col>
      <xdr:colOff>0</xdr:colOff>
      <xdr:row>91</xdr:row>
      <xdr:rowOff>57150</xdr:rowOff>
    </xdr:from>
    <xdr:to>
      <xdr:col>41</xdr:col>
      <xdr:colOff>123825</xdr:colOff>
      <xdr:row>109</xdr:row>
      <xdr:rowOff>85725</xdr:rowOff>
    </xdr:to>
    <xdr:pic>
      <xdr:nvPicPr>
        <xdr:cNvPr id="423267" name="図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2925" y="16402050"/>
          <a:ext cx="6991350" cy="311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0</xdr:colOff>
      <xdr:row>73</xdr:row>
      <xdr:rowOff>0</xdr:rowOff>
    </xdr:from>
    <xdr:to>
      <xdr:col>26</xdr:col>
      <xdr:colOff>0</xdr:colOff>
      <xdr:row>74</xdr:row>
      <xdr:rowOff>0</xdr:rowOff>
    </xdr:to>
    <xdr:sp macro="" textlink="">
      <xdr:nvSpPr>
        <xdr:cNvPr id="33" name="テキスト ボックス 32" hidden="1">
          <a:hlinkClick xmlns:r="http://schemas.openxmlformats.org/officeDocument/2006/relationships" r:id="rId1"/>
        </xdr:cNvPr>
        <xdr:cNvSpPr txBox="1"/>
      </xdr:nvSpPr>
      <xdr:spPr>
        <a:xfrm>
          <a:off x="2714625" y="12887325"/>
          <a:ext cx="1990725" cy="171450"/>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106680</xdr:colOff>
          <xdr:row>76</xdr:row>
          <xdr:rowOff>38100</xdr:rowOff>
        </xdr:from>
        <xdr:to>
          <xdr:col>6</xdr:col>
          <xdr:colOff>38100</xdr:colOff>
          <xdr:row>77</xdr:row>
          <xdr:rowOff>121920</xdr:rowOff>
        </xdr:to>
        <xdr:sp macro="" textlink="">
          <xdr:nvSpPr>
            <xdr:cNvPr id="195733" name="Check Box 2197" hidden="1">
              <a:extLst>
                <a:ext uri="{63B3BB69-23CF-44E3-9099-C40C66FF867C}">
                  <a14:compatExt spid="_x0000_s19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0</xdr:colOff>
      <xdr:row>90</xdr:row>
      <xdr:rowOff>0</xdr:rowOff>
    </xdr:from>
    <xdr:to>
      <xdr:col>35</xdr:col>
      <xdr:colOff>0</xdr:colOff>
      <xdr:row>91</xdr:row>
      <xdr:rowOff>0</xdr:rowOff>
    </xdr:to>
    <xdr:sp macro="" textlink="">
      <xdr:nvSpPr>
        <xdr:cNvPr id="38" name="テキスト ボックス 37" hidden="1">
          <a:hlinkClick xmlns:r="http://schemas.openxmlformats.org/officeDocument/2006/relationships" r:id="rId1"/>
        </xdr:cNvPr>
        <xdr:cNvSpPr txBox="1"/>
      </xdr:nvSpPr>
      <xdr:spPr>
        <a:xfrm>
          <a:off x="2714625" y="17059275"/>
          <a:ext cx="1990725" cy="180975"/>
        </a:xfrm>
        <a:prstGeom prst="rect">
          <a:avLst/>
        </a:prstGeom>
        <a:no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38</xdr:col>
      <xdr:colOff>72390</xdr:colOff>
      <xdr:row>47</xdr:row>
      <xdr:rowOff>76425</xdr:rowOff>
    </xdr:from>
    <xdr:to>
      <xdr:col>39</xdr:col>
      <xdr:colOff>132125</xdr:colOff>
      <xdr:row>48</xdr:row>
      <xdr:rowOff>100335</xdr:rowOff>
    </xdr:to>
    <xdr:sp macro="" textlink="">
      <xdr:nvSpPr>
        <xdr:cNvPr id="65" name="右矢印 64"/>
        <xdr:cNvSpPr/>
      </xdr:nvSpPr>
      <xdr:spPr>
        <a:xfrm>
          <a:off x="6181949" y="8055013"/>
          <a:ext cx="234396" cy="194240"/>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26</xdr:col>
      <xdr:colOff>163830</xdr:colOff>
      <xdr:row>18</xdr:row>
      <xdr:rowOff>45720</xdr:rowOff>
    </xdr:from>
    <xdr:to>
      <xdr:col>38</xdr:col>
      <xdr:colOff>36131</xdr:colOff>
      <xdr:row>19</xdr:row>
      <xdr:rowOff>0</xdr:rowOff>
    </xdr:to>
    <xdr:sp macro="" textlink="">
      <xdr:nvSpPr>
        <xdr:cNvPr id="42" name="正方形/長方形 41">
          <a:hlinkClick xmlns:r="http://schemas.openxmlformats.org/officeDocument/2006/relationships" r:id="rId3"/>
        </xdr:cNvPr>
        <xdr:cNvSpPr/>
      </xdr:nvSpPr>
      <xdr:spPr>
        <a:xfrm>
          <a:off x="4305300" y="5257800"/>
          <a:ext cx="1798320" cy="14478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43815</xdr:colOff>
      <xdr:row>90</xdr:row>
      <xdr:rowOff>7620</xdr:rowOff>
    </xdr:from>
    <xdr:to>
      <xdr:col>30</xdr:col>
      <xdr:colOff>43815</xdr:colOff>
      <xdr:row>91</xdr:row>
      <xdr:rowOff>7620</xdr:rowOff>
    </xdr:to>
    <xdr:sp macro="" textlink="">
      <xdr:nvSpPr>
        <xdr:cNvPr id="43" name="テキスト ボックス 42">
          <a:hlinkClick xmlns:r="http://schemas.openxmlformats.org/officeDocument/2006/relationships" r:id="rId1"/>
        </xdr:cNvPr>
        <xdr:cNvSpPr txBox="1"/>
      </xdr:nvSpPr>
      <xdr:spPr>
        <a:xfrm>
          <a:off x="3070860" y="36149280"/>
          <a:ext cx="1760220" cy="167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3</xdr:col>
          <xdr:colOff>133350</xdr:colOff>
          <xdr:row>63</xdr:row>
          <xdr:rowOff>19050</xdr:rowOff>
        </xdr:from>
        <xdr:to>
          <xdr:col>5</xdr:col>
          <xdr:colOff>133350</xdr:colOff>
          <xdr:row>66</xdr:row>
          <xdr:rowOff>142875</xdr:rowOff>
        </xdr:to>
        <xdr:grpSp>
          <xdr:nvGrpSpPr>
            <xdr:cNvPr id="423286" name="グループ化 1"/>
            <xdr:cNvGrpSpPr>
              <a:grpSpLocks/>
            </xdr:cNvGrpSpPr>
          </xdr:nvGrpSpPr>
          <xdr:grpSpPr bwMode="auto">
            <a:xfrm>
              <a:off x="613410" y="11090910"/>
              <a:ext cx="320040" cy="626745"/>
              <a:chOff x="358140" y="11307955"/>
              <a:chExt cx="327660" cy="624947"/>
            </a:xfrm>
          </xdr:grpSpPr>
          <xdr:sp macro="" textlink="">
            <xdr:nvSpPr>
              <xdr:cNvPr id="242611" name="Option Button 9139" hidden="1">
                <a:extLst>
                  <a:ext uri="{63B3BB69-23CF-44E3-9099-C40C66FF867C}">
                    <a14:compatExt spid="_x0000_s242611"/>
                  </a:ext>
                </a:extLst>
              </xdr:cNvPr>
              <xdr:cNvSpPr/>
            </xdr:nvSpPr>
            <xdr:spPr bwMode="auto">
              <a:xfrm>
                <a:off x="358140" y="11307955"/>
                <a:ext cx="327660" cy="3048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612" name="Option Button 9140" hidden="1">
                <a:extLst>
                  <a:ext uri="{63B3BB69-23CF-44E3-9099-C40C66FF867C}">
                    <a14:compatExt spid="_x0000_s242612"/>
                  </a:ext>
                </a:extLst>
              </xdr:cNvPr>
              <xdr:cNvSpPr/>
            </xdr:nvSpPr>
            <xdr:spPr bwMode="auto">
              <a:xfrm>
                <a:off x="358140" y="11643344"/>
                <a:ext cx="327660" cy="289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39</xdr:col>
      <xdr:colOff>170424</xdr:colOff>
      <xdr:row>30</xdr:row>
      <xdr:rowOff>157332</xdr:rowOff>
    </xdr:from>
    <xdr:to>
      <xdr:col>55</xdr:col>
      <xdr:colOff>62268</xdr:colOff>
      <xdr:row>36</xdr:row>
      <xdr:rowOff>49657</xdr:rowOff>
    </xdr:to>
    <xdr:pic>
      <xdr:nvPicPr>
        <xdr:cNvPr id="41" name="図 4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28449" y="7910682"/>
          <a:ext cx="2787444" cy="1035325"/>
        </a:xfrm>
        <a:prstGeom prst="rect">
          <a:avLst/>
        </a:prstGeom>
      </xdr:spPr>
    </xdr:pic>
    <xdr:clientData/>
  </xdr:twoCellAnchor>
  <xdr:twoCellAnchor>
    <xdr:from>
      <xdr:col>39</xdr:col>
      <xdr:colOff>66675</xdr:colOff>
      <xdr:row>29</xdr:row>
      <xdr:rowOff>152400</xdr:rowOff>
    </xdr:from>
    <xdr:to>
      <xdr:col>56</xdr:col>
      <xdr:colOff>19050</xdr:colOff>
      <xdr:row>36</xdr:row>
      <xdr:rowOff>95250</xdr:rowOff>
    </xdr:to>
    <xdr:sp macro="" textlink="">
      <xdr:nvSpPr>
        <xdr:cNvPr id="44" name="正方形/長方形 3"/>
        <xdr:cNvSpPr>
          <a:spLocks noChangeArrowheads="1"/>
        </xdr:cNvSpPr>
      </xdr:nvSpPr>
      <xdr:spPr bwMode="auto">
        <a:xfrm>
          <a:off x="7124700" y="7715250"/>
          <a:ext cx="3028950" cy="127635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60960</xdr:colOff>
      <xdr:row>20</xdr:row>
      <xdr:rowOff>169078</xdr:rowOff>
    </xdr:from>
    <xdr:to>
      <xdr:col>54</xdr:col>
      <xdr:colOff>34335</xdr:colOff>
      <xdr:row>29</xdr:row>
      <xdr:rowOff>28575</xdr:rowOff>
    </xdr:to>
    <xdr:grpSp>
      <xdr:nvGrpSpPr>
        <xdr:cNvPr id="45" name="グループ化 44"/>
        <xdr:cNvGrpSpPr/>
      </xdr:nvGrpSpPr>
      <xdr:grpSpPr>
        <a:xfrm>
          <a:off x="6454140" y="3514258"/>
          <a:ext cx="2213655" cy="1573997"/>
          <a:chOff x="7299960" y="6122203"/>
          <a:chExt cx="2507025" cy="1573997"/>
        </a:xfrm>
      </xdr:grpSpPr>
      <xdr:pic>
        <xdr:nvPicPr>
          <xdr:cNvPr id="46" name="図 45"/>
          <xdr:cNvPicPr>
            <a:picLocks noChangeAspect="1"/>
          </xdr:cNvPicPr>
        </xdr:nvPicPr>
        <xdr:blipFill>
          <a:blip xmlns:r="http://schemas.openxmlformats.org/officeDocument/2006/relationships" r:embed="rId5"/>
          <a:stretch>
            <a:fillRect/>
          </a:stretch>
        </xdr:blipFill>
        <xdr:spPr>
          <a:xfrm>
            <a:off x="7299960" y="6122203"/>
            <a:ext cx="2507025" cy="1538071"/>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pic>
      <xdr:sp macro="" textlink="">
        <xdr:nvSpPr>
          <xdr:cNvPr id="47" name="正方形/長方形 8"/>
          <xdr:cNvSpPr>
            <a:spLocks noChangeArrowheads="1"/>
          </xdr:cNvSpPr>
        </xdr:nvSpPr>
        <xdr:spPr bwMode="auto">
          <a:xfrm>
            <a:off x="7315200" y="6410325"/>
            <a:ext cx="857250" cy="27622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1" name="正方形/長方形 9"/>
          <xdr:cNvSpPr>
            <a:spLocks noChangeArrowheads="1"/>
          </xdr:cNvSpPr>
        </xdr:nvSpPr>
        <xdr:spPr bwMode="auto">
          <a:xfrm>
            <a:off x="8210550" y="6905625"/>
            <a:ext cx="323850" cy="790575"/>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52" name="正方形/長方形 51"/>
          <xdr:cNvSpPr/>
        </xdr:nvSpPr>
        <xdr:spPr bwMode="auto">
          <a:xfrm flipV="1">
            <a:off x="7401121" y="6708225"/>
            <a:ext cx="780854" cy="959728"/>
          </a:xfrm>
          <a:prstGeom prst="rect">
            <a:avLst/>
          </a:prstGeom>
          <a:gradFill>
            <a:gsLst>
              <a:gs pos="24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25400" algn="ctr">
            <a:noFill/>
            <a:miter lim="800000"/>
            <a:headEnd/>
            <a:tailEnd/>
          </a:ln>
        </xdr:spPr>
        <xdr:txBody>
          <a:bodyPr vertOverflow="clip" horzOverflow="clip" wrap="square" lIns="27432" tIns="18288" rIns="0" bIns="18288" rtlCol="0" anchor="t" upright="1"/>
          <a:lstStyle/>
          <a:p>
            <a:endParaRPr lang="ja-JP" altLang="en-US"/>
          </a:p>
        </xdr:txBody>
      </xdr:sp>
    </xdr:grpSp>
    <xdr:clientData/>
  </xdr:twoCellAnchor>
  <xdr:twoCellAnchor>
    <xdr:from>
      <xdr:col>39</xdr:col>
      <xdr:colOff>121920</xdr:colOff>
      <xdr:row>20</xdr:row>
      <xdr:rowOff>11430</xdr:rowOff>
    </xdr:from>
    <xdr:to>
      <xdr:col>53</xdr:col>
      <xdr:colOff>161926</xdr:colOff>
      <xdr:row>20</xdr:row>
      <xdr:rowOff>150495</xdr:rowOff>
    </xdr:to>
    <xdr:sp macro="" textlink="">
      <xdr:nvSpPr>
        <xdr:cNvPr id="56" name="テキスト ボックス 55"/>
        <xdr:cNvSpPr txBox="1"/>
      </xdr:nvSpPr>
      <xdr:spPr>
        <a:xfrm>
          <a:off x="7179945" y="5859780"/>
          <a:ext cx="2573656" cy="139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さくらの専用サーバコントロールパネル</a:t>
          </a:r>
        </a:p>
      </xdr:txBody>
    </xdr:sp>
    <xdr:clientData/>
  </xdr:twoCellAnchor>
  <xdr:twoCellAnchor>
    <xdr:from>
      <xdr:col>39</xdr:col>
      <xdr:colOff>116205</xdr:colOff>
      <xdr:row>29</xdr:row>
      <xdr:rowOff>189837</xdr:rowOff>
    </xdr:from>
    <xdr:to>
      <xdr:col>51</xdr:col>
      <xdr:colOff>121996</xdr:colOff>
      <xdr:row>30</xdr:row>
      <xdr:rowOff>171142</xdr:rowOff>
    </xdr:to>
    <xdr:sp macro="" textlink="">
      <xdr:nvSpPr>
        <xdr:cNvPr id="57" name="テキスト ボックス 56"/>
        <xdr:cNvSpPr txBox="1"/>
      </xdr:nvSpPr>
      <xdr:spPr>
        <a:xfrm>
          <a:off x="7174230" y="7752687"/>
          <a:ext cx="2177491" cy="171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会員メニュー</a:t>
          </a:r>
        </a:p>
      </xdr:txBody>
    </xdr:sp>
    <xdr:clientData/>
  </xdr:twoCellAnchor>
  <xdr:twoCellAnchor>
    <xdr:from>
      <xdr:col>1</xdr:col>
      <xdr:colOff>152400</xdr:colOff>
      <xdr:row>19</xdr:row>
      <xdr:rowOff>142875</xdr:rowOff>
    </xdr:from>
    <xdr:to>
      <xdr:col>38</xdr:col>
      <xdr:colOff>142875</xdr:colOff>
      <xdr:row>36</xdr:row>
      <xdr:rowOff>104775</xdr:rowOff>
    </xdr:to>
    <xdr:sp macro="" textlink="">
      <xdr:nvSpPr>
        <xdr:cNvPr id="61" name="正方形/長方形 15"/>
        <xdr:cNvSpPr>
          <a:spLocks noChangeArrowheads="1"/>
        </xdr:cNvSpPr>
      </xdr:nvSpPr>
      <xdr:spPr bwMode="auto">
        <a:xfrm>
          <a:off x="333375" y="5800725"/>
          <a:ext cx="6686550" cy="320040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76200</xdr:colOff>
      <xdr:row>19</xdr:row>
      <xdr:rowOff>152400</xdr:rowOff>
    </xdr:from>
    <xdr:to>
      <xdr:col>56</xdr:col>
      <xdr:colOff>9525</xdr:colOff>
      <xdr:row>29</xdr:row>
      <xdr:rowOff>85725</xdr:rowOff>
    </xdr:to>
    <xdr:sp macro="" textlink="">
      <xdr:nvSpPr>
        <xdr:cNvPr id="62" name="正方形/長方形 16"/>
        <xdr:cNvSpPr>
          <a:spLocks noChangeArrowheads="1"/>
        </xdr:cNvSpPr>
      </xdr:nvSpPr>
      <xdr:spPr bwMode="auto">
        <a:xfrm>
          <a:off x="7134225" y="5810250"/>
          <a:ext cx="3009900" cy="183832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126626</xdr:colOff>
      <xdr:row>33</xdr:row>
      <xdr:rowOff>63315</xdr:rowOff>
    </xdr:from>
    <xdr:ext cx="5594480" cy="542456"/>
    <xdr:sp macro="" textlink="">
      <xdr:nvSpPr>
        <xdr:cNvPr id="63" name="テキスト ボックス 62"/>
        <xdr:cNvSpPr txBox="1"/>
      </xdr:nvSpPr>
      <xdr:spPr>
        <a:xfrm>
          <a:off x="488576" y="8388165"/>
          <a:ext cx="5594480" cy="54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専用グローバルネットワークは、リージョン</a:t>
          </a:r>
          <a:r>
            <a:rPr kumimoji="1" lang="en-US" altLang="ja-JP"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ゾーンを越えてご利用いただけません。</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ja-JP" sz="900" baseline="0">
              <a:solidFill>
                <a:schemeClr val="dk1"/>
              </a:solidFill>
              <a:effectLst/>
              <a:latin typeface="+mn-ea"/>
              <a:ea typeface="+mn-ea"/>
              <a:cs typeface="+mn-cs"/>
            </a:rPr>
            <a:t> </a:t>
          </a:r>
          <a:r>
            <a:rPr kumimoji="1" lang="ja-JP" altLang="ja-JP" sz="900">
              <a:solidFill>
                <a:schemeClr val="dk1"/>
              </a:solidFill>
              <a:effectLst/>
              <a:latin typeface="+mn-ea"/>
              <a:ea typeface="+mn-ea"/>
              <a:cs typeface="+mn-cs"/>
            </a:rPr>
            <a:t>複数のゾーンでご利用される場合は、ゾーンごとにご契約いただく必要がございます。</a:t>
          </a:r>
          <a:endParaRPr lang="ja-JP" altLang="ja-JP" sz="900">
            <a:effectLst/>
            <a:latin typeface="+mn-ea"/>
            <a:ea typeface="+mn-ea"/>
          </a:endParaRPr>
        </a:p>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異なる</a:t>
          </a:r>
          <a:r>
            <a:rPr kumimoji="1" lang="ja-JP" altLang="en-US" sz="900">
              <a:solidFill>
                <a:schemeClr val="dk1"/>
              </a:solidFill>
              <a:effectLst/>
              <a:latin typeface="+mn-ea"/>
              <a:ea typeface="+mn-ea"/>
              <a:cs typeface="+mn-cs"/>
            </a:rPr>
            <a:t>リージョン</a:t>
          </a:r>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ゾーン</a:t>
          </a:r>
          <a:r>
            <a:rPr kumimoji="1" lang="ja-JP" altLang="ja-JP" sz="900">
              <a:solidFill>
                <a:schemeClr val="dk1"/>
              </a:solidFill>
              <a:effectLst/>
              <a:latin typeface="+mn-ea"/>
              <a:ea typeface="+mn-ea"/>
              <a:cs typeface="+mn-cs"/>
            </a:rPr>
            <a:t>間のローカル接続を行う場合、ハイブリッド接続をご利用いただく必要がございます。</a:t>
          </a:r>
          <a:endParaRPr lang="ja-JP" altLang="ja-JP" sz="900">
            <a:effectLst/>
            <a:latin typeface="+mn-ea"/>
            <a:ea typeface="+mn-ea"/>
          </a:endParaRPr>
        </a:p>
      </xdr:txBody>
    </xdr:sp>
    <xdr:clientData/>
  </xdr:oneCellAnchor>
  <xdr:twoCellAnchor editAs="oneCell">
    <xdr:from>
      <xdr:col>8</xdr:col>
      <xdr:colOff>90488</xdr:colOff>
      <xdr:row>20</xdr:row>
      <xdr:rowOff>9524</xdr:rowOff>
    </xdr:from>
    <xdr:to>
      <xdr:col>32</xdr:col>
      <xdr:colOff>23813</xdr:colOff>
      <xdr:row>33</xdr:row>
      <xdr:rowOff>51192</xdr:rowOff>
    </xdr:to>
    <xdr:pic>
      <xdr:nvPicPr>
        <xdr:cNvPr id="64" name="図 6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538288" y="3381374"/>
          <a:ext cx="4276725" cy="2518168"/>
        </a:xfrm>
        <a:prstGeom prst="rect">
          <a:avLst/>
        </a:prstGeom>
      </xdr:spPr>
    </xdr:pic>
    <xdr:clientData/>
  </xdr:twoCellAnchor>
  <xdr:twoCellAnchor>
    <xdr:from>
      <xdr:col>45</xdr:col>
      <xdr:colOff>46164</xdr:colOff>
      <xdr:row>34</xdr:row>
      <xdr:rowOff>59532</xdr:rowOff>
    </xdr:from>
    <xdr:to>
      <xdr:col>49</xdr:col>
      <xdr:colOff>175851</xdr:colOff>
      <xdr:row>35</xdr:row>
      <xdr:rowOff>11868</xdr:rowOff>
    </xdr:to>
    <xdr:sp macro="" textlink="">
      <xdr:nvSpPr>
        <xdr:cNvPr id="66" name="正方形/長方形 3"/>
        <xdr:cNvSpPr>
          <a:spLocks noChangeArrowheads="1"/>
        </xdr:cNvSpPr>
      </xdr:nvSpPr>
      <xdr:spPr bwMode="auto">
        <a:xfrm>
          <a:off x="8190039" y="8574882"/>
          <a:ext cx="853587" cy="142836"/>
        </a:xfrm>
        <a:prstGeom prst="rect">
          <a:avLst/>
        </a:prstGeom>
        <a:noFill/>
        <a:ln w="25400" algn="ctr">
          <a:solidFill>
            <a:schemeClr val="accent2"/>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67235</xdr:colOff>
      <xdr:row>316</xdr:row>
      <xdr:rowOff>56029</xdr:rowOff>
    </xdr:from>
    <xdr:to>
      <xdr:col>6</xdr:col>
      <xdr:colOff>2330823</xdr:colOff>
      <xdr:row>321</xdr:row>
      <xdr:rowOff>123264</xdr:rowOff>
    </xdr:to>
    <xdr:sp macro="" textlink="">
      <xdr:nvSpPr>
        <xdr:cNvPr id="2" name="正方形/長方形 1"/>
        <xdr:cNvSpPr/>
      </xdr:nvSpPr>
      <xdr:spPr>
        <a:xfrm>
          <a:off x="8012206" y="53396029"/>
          <a:ext cx="3092823" cy="9076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入力規則の文字数制限（</a:t>
          </a:r>
          <a:r>
            <a:rPr kumimoji="1" lang="en-US" altLang="ja-JP" sz="1100"/>
            <a:t>256</a:t>
          </a:r>
          <a:r>
            <a:rPr kumimoji="1" lang="ja-JP" altLang="en-US" sz="1100"/>
            <a:t>文字）の都合で</a:t>
          </a:r>
          <a:endParaRPr kumimoji="1" lang="en-US" altLang="ja-JP" sz="1100"/>
        </a:p>
        <a:p>
          <a:pPr algn="l"/>
          <a:r>
            <a:rPr kumimoji="1" lang="ja-JP" altLang="en-US" sz="1100"/>
            <a:t>ここだけ</a:t>
          </a:r>
          <a:r>
            <a:rPr kumimoji="1" lang="en-US" altLang="ja-JP" sz="1100"/>
            <a:t>ON/OFF</a:t>
          </a:r>
          <a:r>
            <a:rPr kumimoji="1" lang="ja-JP" altLang="en-US" sz="1100"/>
            <a:t>切替は有効になっていません。</a:t>
          </a:r>
          <a:endParaRPr kumimoji="1" lang="en-US" altLang="ja-JP" sz="1100"/>
        </a:p>
        <a:p>
          <a:pPr algn="l"/>
          <a:r>
            <a:rPr kumimoji="1" lang="ja-JP" altLang="en-US" sz="1100"/>
            <a:t>プルダウン項目を追加・削除する際は、</a:t>
          </a:r>
          <a:endParaRPr kumimoji="1" lang="en-US" altLang="ja-JP" sz="1100"/>
        </a:p>
        <a:p>
          <a:pPr algn="l"/>
          <a:r>
            <a:rPr kumimoji="1" lang="ja-JP" altLang="en-US" sz="1100"/>
            <a:t>直接リストの範囲を変更してください。</a:t>
          </a:r>
          <a:endParaRPr kumimoji="1" lang="en-US" altLang="ja-JP" sz="1100"/>
        </a:p>
      </xdr:txBody>
    </xdr:sp>
    <xdr:clientData/>
  </xdr:twoCellAnchor>
  <xdr:twoCellAnchor>
    <xdr:from>
      <xdr:col>5</xdr:col>
      <xdr:colOff>51547</xdr:colOff>
      <xdr:row>331</xdr:row>
      <xdr:rowOff>51546</xdr:rowOff>
    </xdr:from>
    <xdr:to>
      <xdr:col>6</xdr:col>
      <xdr:colOff>2315135</xdr:colOff>
      <xdr:row>336</xdr:row>
      <xdr:rowOff>118781</xdr:rowOff>
    </xdr:to>
    <xdr:sp macro="" textlink="">
      <xdr:nvSpPr>
        <xdr:cNvPr id="4" name="正方形/長方形 3"/>
        <xdr:cNvSpPr/>
      </xdr:nvSpPr>
      <xdr:spPr>
        <a:xfrm>
          <a:off x="7996518" y="55912870"/>
          <a:ext cx="3092823" cy="9076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入力規則の文字数制限（</a:t>
          </a:r>
          <a:r>
            <a:rPr kumimoji="1" lang="en-US" altLang="ja-JP" sz="1100"/>
            <a:t>256</a:t>
          </a:r>
          <a:r>
            <a:rPr kumimoji="1" lang="ja-JP" altLang="en-US" sz="1100"/>
            <a:t>文字）の都合で</a:t>
          </a:r>
          <a:endParaRPr kumimoji="1" lang="en-US" altLang="ja-JP" sz="1100"/>
        </a:p>
        <a:p>
          <a:pPr algn="l"/>
          <a:r>
            <a:rPr kumimoji="1" lang="ja-JP" altLang="en-US" sz="1100"/>
            <a:t>ここだけ</a:t>
          </a:r>
          <a:r>
            <a:rPr kumimoji="1" lang="en-US" altLang="ja-JP" sz="1100"/>
            <a:t>ON/OFF</a:t>
          </a:r>
          <a:r>
            <a:rPr kumimoji="1" lang="ja-JP" altLang="en-US" sz="1100"/>
            <a:t>切替は有効になっていません。</a:t>
          </a:r>
          <a:endParaRPr kumimoji="1" lang="en-US" altLang="ja-JP" sz="1100"/>
        </a:p>
        <a:p>
          <a:pPr algn="l"/>
          <a:r>
            <a:rPr kumimoji="1" lang="ja-JP" altLang="en-US" sz="1100"/>
            <a:t>プルダウン項目を追加・削除する際は、</a:t>
          </a:r>
          <a:endParaRPr kumimoji="1" lang="en-US" altLang="ja-JP" sz="1100"/>
        </a:p>
        <a:p>
          <a:pPr algn="l"/>
          <a:r>
            <a:rPr kumimoji="1" lang="ja-JP" altLang="en-US" sz="1100"/>
            <a:t>直接リストの範囲を変更してください。</a:t>
          </a:r>
          <a:endParaRPr kumimoji="1" lang="en-US" altLang="ja-JP" sz="1100"/>
        </a:p>
      </xdr:txBody>
    </xdr:sp>
    <xdr:clientData/>
  </xdr:twoCellAnchor>
  <xdr:twoCellAnchor>
    <xdr:from>
      <xdr:col>5</xdr:col>
      <xdr:colOff>56029</xdr:colOff>
      <xdr:row>356</xdr:row>
      <xdr:rowOff>44824</xdr:rowOff>
    </xdr:from>
    <xdr:to>
      <xdr:col>6</xdr:col>
      <xdr:colOff>2319617</xdr:colOff>
      <xdr:row>361</xdr:row>
      <xdr:rowOff>112058</xdr:rowOff>
    </xdr:to>
    <xdr:sp macro="" textlink="">
      <xdr:nvSpPr>
        <xdr:cNvPr id="5" name="正方形/長方形 4"/>
        <xdr:cNvSpPr/>
      </xdr:nvSpPr>
      <xdr:spPr>
        <a:xfrm>
          <a:off x="8001000" y="60108353"/>
          <a:ext cx="3092823" cy="9076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入力規則の文字数制限（</a:t>
          </a:r>
          <a:r>
            <a:rPr kumimoji="1" lang="en-US" altLang="ja-JP" sz="1100"/>
            <a:t>256</a:t>
          </a:r>
          <a:r>
            <a:rPr kumimoji="1" lang="ja-JP" altLang="en-US" sz="1100"/>
            <a:t>文字）の都合で</a:t>
          </a:r>
          <a:endParaRPr kumimoji="1" lang="en-US" altLang="ja-JP" sz="1100"/>
        </a:p>
        <a:p>
          <a:pPr algn="l"/>
          <a:r>
            <a:rPr kumimoji="1" lang="ja-JP" altLang="en-US" sz="1100"/>
            <a:t>ここだけ</a:t>
          </a:r>
          <a:r>
            <a:rPr kumimoji="1" lang="en-US" altLang="ja-JP" sz="1100"/>
            <a:t>ON/OFF</a:t>
          </a:r>
          <a:r>
            <a:rPr kumimoji="1" lang="ja-JP" altLang="en-US" sz="1100"/>
            <a:t>切替は有効になっていません。</a:t>
          </a:r>
          <a:endParaRPr kumimoji="1" lang="en-US" altLang="ja-JP" sz="1100"/>
        </a:p>
        <a:p>
          <a:pPr algn="l"/>
          <a:r>
            <a:rPr kumimoji="1" lang="ja-JP" altLang="en-US" sz="1100"/>
            <a:t>プルダウン項目を追加・削除する際は、</a:t>
          </a:r>
          <a:endParaRPr kumimoji="1" lang="en-US" altLang="ja-JP" sz="1100"/>
        </a:p>
        <a:p>
          <a:pPr algn="l"/>
          <a:r>
            <a:rPr kumimoji="1" lang="ja-JP" altLang="en-US" sz="1100"/>
            <a:t>直接リストの範囲を変更してください。</a:t>
          </a:r>
          <a:endParaRPr kumimoji="1" lang="en-US" altLang="ja-JP" sz="1100"/>
        </a:p>
      </xdr:txBody>
    </xdr:sp>
    <xdr:clientData/>
  </xdr:twoCellAnchor>
  <xdr:twoCellAnchor>
    <xdr:from>
      <xdr:col>1</xdr:col>
      <xdr:colOff>89648</xdr:colOff>
      <xdr:row>443</xdr:row>
      <xdr:rowOff>67233</xdr:rowOff>
    </xdr:from>
    <xdr:to>
      <xdr:col>2</xdr:col>
      <xdr:colOff>5625353</xdr:colOff>
      <xdr:row>449</xdr:row>
      <xdr:rowOff>123267</xdr:rowOff>
    </xdr:to>
    <xdr:sp macro="" textlink="">
      <xdr:nvSpPr>
        <xdr:cNvPr id="6" name="正方形/長方形 5"/>
        <xdr:cNvSpPr/>
      </xdr:nvSpPr>
      <xdr:spPr>
        <a:xfrm>
          <a:off x="392207" y="69711792"/>
          <a:ext cx="6073587" cy="106456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t>RX1330M1</a:t>
          </a:r>
          <a:r>
            <a:rPr kumimoji="1" lang="ja-JP" altLang="en-US" sz="1100"/>
            <a:t>かつローカル回線</a:t>
          </a:r>
          <a:r>
            <a:rPr kumimoji="1" lang="en-US" altLang="ja-JP" sz="1100"/>
            <a:t>10GbE</a:t>
          </a:r>
          <a:r>
            <a:rPr kumimoji="1" lang="ja-JP" altLang="en-US" sz="1100"/>
            <a:t>モデルの場合は、</a:t>
          </a:r>
          <a:r>
            <a:rPr kumimoji="1" lang="en-US" altLang="ja-JP" sz="1100"/>
            <a:t>PCIe Flash</a:t>
          </a:r>
          <a:r>
            <a:rPr kumimoji="1" lang="ja-JP" altLang="en-US" sz="1100"/>
            <a:t>ストレージは選択できません。</a:t>
          </a:r>
          <a:endParaRPr kumimoji="1" lang="en-US" altLang="ja-JP" sz="1100"/>
        </a:p>
        <a:p>
          <a:pPr algn="l"/>
          <a:endParaRPr kumimoji="1" lang="en-US" altLang="ja-JP" sz="1100"/>
        </a:p>
        <a:p>
          <a:pPr algn="l"/>
          <a:r>
            <a:rPr kumimoji="1" lang="ja-JP" altLang="en-US" sz="1100"/>
            <a:t>入力規則の文字数制限（</a:t>
          </a:r>
          <a:r>
            <a:rPr kumimoji="1" lang="en-US" altLang="ja-JP" sz="1100"/>
            <a:t>256</a:t>
          </a:r>
          <a:r>
            <a:rPr kumimoji="1" lang="ja-JP" altLang="en-US" sz="1100"/>
            <a:t>文字）の都合でここのリストの代わりにリスト</a:t>
          </a:r>
          <a:r>
            <a:rPr kumimoji="1" lang="en-US" altLang="ja-JP" sz="1100"/>
            <a:t>select_3</a:t>
          </a:r>
          <a:r>
            <a:rPr kumimoji="1" lang="ja-JP" altLang="en-US" sz="1100"/>
            <a:t>（－</a:t>
          </a:r>
          <a:r>
            <a:rPr kumimoji="1" lang="en-US" altLang="ja-JP" sz="1100"/>
            <a:t>[</a:t>
          </a:r>
          <a:r>
            <a:rPr kumimoji="1" lang="ja-JP" altLang="en-US" sz="1100"/>
            <a:t>選択不可</a:t>
          </a:r>
          <a:r>
            <a:rPr kumimoji="1" lang="en-US" altLang="ja-JP" sz="1100"/>
            <a:t>]</a:t>
          </a:r>
          <a:r>
            <a:rPr kumimoji="1" lang="ja-JP" altLang="en-US" sz="1100"/>
            <a:t>）を使っています。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6350">
          <a:solidFill>
            <a:schemeClr val="tx1"/>
          </a:solidFill>
        </a:ln>
      </a:spPr>
      <a:bodyPr vertOverflow="clip" horzOverflow="clip" rtlCol="0" anchor="t"/>
      <a:lstStyle>
        <a:defPPr>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rver.sakura.ad.jp/dedicated/payment.html" TargetMode="External"/><Relationship Id="rId1" Type="http://schemas.openxmlformats.org/officeDocument/2006/relationships/hyperlink" Target="http://www.sakura.ad.jp/agree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 Type="http://schemas.openxmlformats.org/officeDocument/2006/relationships/hyperlink" Target="http://www.sakura.ad.jp/privacy/statement/" TargetMode="External"/><Relationship Id="rId21" Type="http://schemas.openxmlformats.org/officeDocument/2006/relationships/ctrlProp" Target="../ctrlProps/ctrlProp12.xml"/><Relationship Id="rId34" Type="http://schemas.openxmlformats.org/officeDocument/2006/relationships/ctrlProp" Target="../ctrlProps/ctrlProp25.xml"/><Relationship Id="rId7" Type="http://schemas.openxmlformats.org/officeDocument/2006/relationships/printerSettings" Target="../printerSettings/printerSettings4.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2" Type="http://schemas.openxmlformats.org/officeDocument/2006/relationships/printerSettings" Target="../printerSettings/printerSettings3.bin"/><Relationship Id="rId16" Type="http://schemas.openxmlformats.org/officeDocument/2006/relationships/ctrlProp" Target="../ctrlProps/ctrlProp7.xml"/><Relationship Id="rId20" Type="http://schemas.openxmlformats.org/officeDocument/2006/relationships/ctrlProp" Target="../ctrlProps/ctrlProp11.xml"/><Relationship Id="rId29"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hyperlink" Target="http://www.sakura.ad.jp/agreement/" TargetMode="Externa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5" Type="http://schemas.openxmlformats.org/officeDocument/2006/relationships/hyperlink" Target="http://www.sakura.ad.jp/privacy/statement/"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 Type="http://schemas.openxmlformats.org/officeDocument/2006/relationships/hyperlink" Target="http://www.sakura.ad.jp/privacy/"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rver.sakura.ad.jp/dedicated/region.html"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rver.sakura.ad.jp/dedicated/region.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rver.sakura.ad.jp/dedicated/region.html"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3" Type="http://schemas.openxmlformats.org/officeDocument/2006/relationships/hyperlink" Target="https://secure.sakura.ad.jp/server/" TargetMode="External"/><Relationship Id="rId7" Type="http://schemas.openxmlformats.org/officeDocument/2006/relationships/vmlDrawing" Target="../drawings/vmlDrawing2.vml"/><Relationship Id="rId12" Type="http://schemas.openxmlformats.org/officeDocument/2006/relationships/ctrlProp" Target="../ctrlProps/ctrlProp33.xml"/><Relationship Id="rId2" Type="http://schemas.openxmlformats.org/officeDocument/2006/relationships/printerSettings" Target="../printerSettings/printerSettings9.bin"/><Relationship Id="rId16" Type="http://schemas.openxmlformats.org/officeDocument/2006/relationships/ctrlProp" Target="../ctrlProps/ctrlProp37.xml"/><Relationship Id="rId1" Type="http://schemas.openxmlformats.org/officeDocument/2006/relationships/printerSettings" Target="../printerSettings/printerSettings8.bin"/><Relationship Id="rId6" Type="http://schemas.openxmlformats.org/officeDocument/2006/relationships/drawing" Target="../drawings/drawing6.xml"/><Relationship Id="rId11" Type="http://schemas.openxmlformats.org/officeDocument/2006/relationships/ctrlProp" Target="../ctrlProps/ctrlProp32.xml"/><Relationship Id="rId5" Type="http://schemas.openxmlformats.org/officeDocument/2006/relationships/printerSettings" Target="../printerSettings/printerSettings10.bin"/><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hyperlink" Target="http://server.sakura.ad.jp/dedicated/region.html" TargetMode="Externa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G155"/>
  <sheetViews>
    <sheetView showGridLines="0" tabSelected="1" view="pageBreakPreview" zoomScaleNormal="100" zoomScaleSheetLayoutView="100" workbookViewId="0">
      <selection activeCell="Q64" sqref="Q64"/>
    </sheetView>
  </sheetViews>
  <sheetFormatPr defaultColWidth="9" defaultRowHeight="10.8" x14ac:dyDescent="0.2"/>
  <cols>
    <col min="1" max="52" width="2.33203125" style="9" customWidth="1"/>
    <col min="53" max="53" width="2.33203125" style="10" customWidth="1"/>
    <col min="54" max="57" width="2.33203125" style="9" customWidth="1"/>
    <col min="58" max="58" width="2.33203125" style="13" customWidth="1"/>
    <col min="59" max="16384" width="9" style="9"/>
  </cols>
  <sheetData>
    <row r="1" spans="1:59" ht="12" customHeight="1" x14ac:dyDescent="0.2">
      <c r="BA1" s="9"/>
      <c r="BB1" s="10"/>
      <c r="BE1" s="34"/>
      <c r="BF1" s="35"/>
    </row>
    <row r="2" spans="1:59" s="2" customFormat="1" ht="12" customHeight="1" x14ac:dyDescent="0.2">
      <c r="A2" s="25"/>
      <c r="B2" s="26"/>
      <c r="C2" s="26"/>
      <c r="D2" s="454" t="s">
        <v>446</v>
      </c>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row>
    <row r="3" spans="1:59" s="2" customFormat="1" ht="12" customHeight="1" x14ac:dyDescent="0.2">
      <c r="A3" s="26"/>
      <c r="B3" s="26"/>
      <c r="C3" s="26"/>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row>
    <row r="4" spans="1:59" s="2" customFormat="1" ht="12" customHeight="1" thickBot="1" x14ac:dyDescent="0.25">
      <c r="A4" s="27"/>
      <c r="B4" s="27"/>
      <c r="C4" s="27"/>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row>
    <row r="5" spans="1:59" s="2" customFormat="1" ht="13.2" x14ac:dyDescent="0.15">
      <c r="A5" s="36"/>
      <c r="B5" s="37"/>
      <c r="C5" s="37"/>
      <c r="D5" s="37"/>
      <c r="E5" s="37"/>
      <c r="F5" s="456"/>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row>
    <row r="6" spans="1:59" s="2" customFormat="1" ht="14.4" x14ac:dyDescent="0.2">
      <c r="A6" s="1"/>
      <c r="B6" s="17"/>
      <c r="C6" s="18"/>
      <c r="D6" s="18"/>
      <c r="E6" s="18"/>
      <c r="F6" s="18"/>
      <c r="G6" s="18"/>
      <c r="H6" s="18"/>
      <c r="I6" s="18"/>
      <c r="J6" s="18"/>
      <c r="K6" s="18"/>
      <c r="L6" s="18"/>
      <c r="M6" s="18"/>
      <c r="N6" s="1"/>
      <c r="O6" s="1"/>
      <c r="P6" s="1"/>
      <c r="Q6" s="1"/>
      <c r="R6" s="1"/>
      <c r="S6" s="1"/>
      <c r="T6" s="1"/>
      <c r="U6" s="1"/>
      <c r="V6" s="1"/>
      <c r="W6" s="1"/>
      <c r="X6" s="1"/>
      <c r="Y6" s="1"/>
      <c r="Z6" s="1"/>
      <c r="AA6" s="4"/>
      <c r="AB6" s="1"/>
      <c r="AC6" s="1"/>
      <c r="AD6" s="1"/>
      <c r="AE6" s="1"/>
      <c r="AF6" s="1"/>
      <c r="AG6" s="1"/>
      <c r="AH6" s="1"/>
      <c r="AI6" s="1"/>
      <c r="AJ6" s="1"/>
      <c r="AK6" s="1"/>
      <c r="AL6" s="1"/>
      <c r="BA6" s="3"/>
      <c r="BF6" s="11"/>
    </row>
    <row r="7" spans="1:59" s="5" customFormat="1" ht="15" customHeight="1" x14ac:dyDescent="0.2">
      <c r="B7" s="6"/>
      <c r="C7" s="19" t="s">
        <v>18</v>
      </c>
      <c r="D7" s="7"/>
      <c r="E7" s="7"/>
      <c r="F7" s="7"/>
      <c r="G7" s="7"/>
      <c r="H7" s="7"/>
      <c r="I7" s="7"/>
      <c r="J7" s="7"/>
      <c r="K7" s="7"/>
      <c r="L7" s="7"/>
      <c r="AA7" s="7"/>
      <c r="BA7" s="8"/>
    </row>
    <row r="8" spans="1:59" s="5" customFormat="1" ht="15" customHeight="1" x14ac:dyDescent="0.2">
      <c r="B8" s="6"/>
      <c r="C8" s="19" t="s">
        <v>139</v>
      </c>
      <c r="D8" s="7"/>
      <c r="E8" s="7"/>
      <c r="F8" s="7"/>
      <c r="G8" s="7"/>
      <c r="H8" s="7"/>
      <c r="I8" s="7"/>
      <c r="J8" s="7"/>
      <c r="K8" s="7"/>
      <c r="L8" s="7"/>
      <c r="AA8" s="7"/>
      <c r="BA8" s="8"/>
      <c r="BD8" s="5" t="s">
        <v>140</v>
      </c>
      <c r="BF8" s="12"/>
    </row>
    <row r="9" spans="1:59" s="5" customFormat="1" ht="9.9" customHeight="1" x14ac:dyDescent="0.2">
      <c r="B9" s="6"/>
      <c r="C9" s="19"/>
      <c r="D9" s="7"/>
      <c r="E9" s="7"/>
      <c r="F9" s="7"/>
      <c r="G9" s="7"/>
      <c r="H9" s="7"/>
      <c r="I9" s="7"/>
      <c r="J9" s="7"/>
      <c r="K9" s="7"/>
      <c r="L9" s="7"/>
      <c r="AA9" s="7"/>
      <c r="AF9" s="5" t="s">
        <v>141</v>
      </c>
      <c r="AM9" s="14"/>
      <c r="BA9" s="8"/>
      <c r="BF9" s="12"/>
    </row>
    <row r="10" spans="1:59" s="5" customFormat="1" ht="18" customHeight="1" x14ac:dyDescent="0.2">
      <c r="B10" s="6"/>
      <c r="C10" s="24" t="s">
        <v>201</v>
      </c>
      <c r="D10" s="7"/>
      <c r="E10" s="7"/>
      <c r="F10" s="7"/>
      <c r="G10" s="7"/>
      <c r="H10" s="7"/>
      <c r="I10" s="7"/>
      <c r="J10" s="7"/>
      <c r="K10" s="7"/>
      <c r="L10" s="7"/>
      <c r="AA10" s="7"/>
      <c r="BA10" s="8"/>
      <c r="BF10" s="12"/>
    </row>
    <row r="11" spans="1:59" s="5" customFormat="1" ht="15" customHeight="1" x14ac:dyDescent="0.2">
      <c r="B11" s="6"/>
      <c r="C11" s="19" t="s">
        <v>45</v>
      </c>
      <c r="D11" s="7"/>
      <c r="E11" s="7"/>
      <c r="F11" s="7"/>
      <c r="G11" s="7"/>
      <c r="H11" s="7"/>
      <c r="I11" s="7"/>
      <c r="J11" s="7"/>
      <c r="K11" s="7"/>
      <c r="L11" s="7"/>
      <c r="AA11" s="7"/>
      <c r="BA11" s="8"/>
      <c r="BF11" s="12"/>
    </row>
    <row r="12" spans="1:59" s="5" customFormat="1" ht="15" customHeight="1" x14ac:dyDescent="0.2">
      <c r="B12" s="6"/>
      <c r="C12" s="19" t="s">
        <v>111</v>
      </c>
      <c r="D12" s="7"/>
      <c r="E12" s="7"/>
      <c r="F12" s="7"/>
      <c r="G12" s="7"/>
      <c r="H12" s="7"/>
      <c r="I12" s="7"/>
      <c r="J12" s="7"/>
      <c r="K12" s="7"/>
      <c r="L12" s="7"/>
      <c r="AA12" s="7"/>
      <c r="BA12" s="8"/>
      <c r="BF12" s="12"/>
    </row>
    <row r="13" spans="1:59" s="5" customFormat="1" ht="13.5" customHeight="1" x14ac:dyDescent="0.2">
      <c r="B13" s="6"/>
      <c r="C13" s="19" t="s">
        <v>19</v>
      </c>
      <c r="D13" s="7"/>
      <c r="E13" s="7"/>
      <c r="F13" s="7"/>
      <c r="G13" s="7"/>
      <c r="H13" s="7"/>
      <c r="I13" s="7"/>
      <c r="J13" s="7"/>
      <c r="K13" s="7"/>
      <c r="L13" s="7"/>
      <c r="AA13" s="7"/>
      <c r="BA13" s="8"/>
      <c r="BF13" s="12"/>
    </row>
    <row r="14" spans="1:59" s="5" customFormat="1" ht="15" customHeight="1" x14ac:dyDescent="0.2">
      <c r="B14" s="6"/>
      <c r="C14" s="7"/>
      <c r="D14" s="7"/>
      <c r="E14" s="7"/>
      <c r="F14" s="7"/>
      <c r="G14" s="7"/>
      <c r="H14" s="7"/>
      <c r="I14" s="7"/>
      <c r="J14" s="7"/>
      <c r="K14" s="7"/>
      <c r="L14" s="7"/>
      <c r="AA14" s="7"/>
      <c r="BA14" s="8"/>
      <c r="BF14" s="12"/>
    </row>
    <row r="15" spans="1:59" s="5" customFormat="1" ht="18" customHeight="1" x14ac:dyDescent="0.2">
      <c r="B15" s="6"/>
      <c r="C15" s="24" t="s">
        <v>133</v>
      </c>
      <c r="D15" s="7"/>
      <c r="E15" s="7"/>
      <c r="F15" s="7"/>
      <c r="G15" s="7"/>
      <c r="H15" s="7"/>
      <c r="I15" s="7"/>
      <c r="J15" s="7"/>
      <c r="K15" s="7"/>
      <c r="L15" s="7"/>
      <c r="AA15" s="7"/>
      <c r="BA15" s="8"/>
      <c r="BF15" s="12"/>
    </row>
    <row r="16" spans="1:59" s="5" customFormat="1" ht="15" customHeight="1" x14ac:dyDescent="0.2">
      <c r="B16" s="6"/>
      <c r="C16" s="19" t="s">
        <v>195</v>
      </c>
      <c r="D16" s="7"/>
      <c r="E16" s="7"/>
      <c r="F16" s="7"/>
      <c r="G16" s="7"/>
      <c r="H16" s="7"/>
      <c r="I16" s="7"/>
      <c r="J16" s="7"/>
      <c r="K16" s="7"/>
      <c r="L16" s="7"/>
      <c r="AA16" s="7"/>
      <c r="BA16" s="8"/>
      <c r="BF16" s="12"/>
    </row>
    <row r="17" spans="1:58" s="5" customFormat="1" ht="9" customHeight="1" x14ac:dyDescent="0.2">
      <c r="B17" s="6"/>
      <c r="C17" s="7"/>
      <c r="D17" s="7"/>
      <c r="E17" s="7"/>
      <c r="F17" s="7"/>
      <c r="G17" s="7"/>
      <c r="H17" s="7"/>
      <c r="I17" s="7"/>
      <c r="J17" s="7"/>
      <c r="K17" s="7"/>
      <c r="L17" s="7"/>
      <c r="AA17" s="7"/>
      <c r="BA17" s="8"/>
      <c r="BF17" s="12"/>
    </row>
    <row r="18" spans="1:58" s="20" customFormat="1" ht="15" customHeight="1" x14ac:dyDescent="0.2">
      <c r="B18" s="21"/>
      <c r="C18" s="87" t="s">
        <v>230</v>
      </c>
      <c r="D18" s="19"/>
      <c r="E18" s="19"/>
      <c r="F18" s="19"/>
      <c r="G18" s="19"/>
      <c r="H18" s="19"/>
      <c r="I18" s="19"/>
      <c r="J18" s="19"/>
      <c r="K18" s="19"/>
      <c r="L18" s="19"/>
      <c r="AA18" s="19"/>
      <c r="BA18" s="22"/>
      <c r="BF18" s="23"/>
    </row>
    <row r="19" spans="1:58" s="20" customFormat="1" ht="15" customHeight="1" x14ac:dyDescent="0.2">
      <c r="B19" s="21"/>
      <c r="C19" s="19"/>
      <c r="D19" s="19" t="s">
        <v>187</v>
      </c>
      <c r="E19" s="19"/>
      <c r="F19" s="19"/>
      <c r="G19" s="19"/>
      <c r="H19" s="19"/>
      <c r="I19" s="19"/>
      <c r="J19" s="19"/>
      <c r="K19" s="19"/>
      <c r="L19" s="19"/>
      <c r="AA19" s="19"/>
      <c r="BA19" s="22"/>
      <c r="BF19" s="23"/>
    </row>
    <row r="20" spans="1:58" s="20" customFormat="1" ht="15" customHeight="1" x14ac:dyDescent="0.2">
      <c r="B20" s="21"/>
      <c r="C20" s="19"/>
      <c r="D20" s="19" t="s">
        <v>188</v>
      </c>
      <c r="E20" s="19"/>
      <c r="F20" s="19"/>
      <c r="G20" s="19"/>
      <c r="H20" s="19"/>
      <c r="I20" s="19"/>
      <c r="J20" s="19"/>
      <c r="K20" s="19"/>
      <c r="L20" s="19"/>
      <c r="AA20" s="19"/>
      <c r="BA20" s="22"/>
      <c r="BF20" s="23"/>
    </row>
    <row r="21" spans="1:58" s="5" customFormat="1" ht="5.4" customHeight="1" x14ac:dyDescent="0.2">
      <c r="B21" s="6"/>
      <c r="C21" s="7"/>
      <c r="D21" s="7"/>
      <c r="E21" s="7"/>
      <c r="F21" s="7"/>
      <c r="G21" s="7"/>
      <c r="H21" s="7"/>
      <c r="I21" s="7"/>
      <c r="J21" s="7"/>
      <c r="K21" s="7"/>
      <c r="L21" s="7"/>
      <c r="AA21" s="7"/>
      <c r="BA21" s="8"/>
      <c r="BF21" s="12"/>
    </row>
    <row r="22" spans="1:58" s="20" customFormat="1" ht="15" customHeight="1" x14ac:dyDescent="0.2">
      <c r="B22" s="21"/>
      <c r="C22" s="19"/>
      <c r="D22" s="19" t="s">
        <v>189</v>
      </c>
      <c r="E22" s="19"/>
      <c r="F22" s="19"/>
      <c r="G22" s="19"/>
      <c r="H22" s="19"/>
      <c r="I22" s="19"/>
      <c r="J22" s="19"/>
      <c r="K22" s="19"/>
      <c r="L22" s="19"/>
      <c r="AA22" s="19"/>
      <c r="BA22" s="22"/>
      <c r="BF22" s="23"/>
    </row>
    <row r="23" spans="1:58" s="20" customFormat="1" ht="15" customHeight="1" x14ac:dyDescent="0.2">
      <c r="B23" s="21"/>
      <c r="C23" s="19"/>
      <c r="D23" s="19" t="s">
        <v>190</v>
      </c>
      <c r="E23" s="19"/>
      <c r="F23" s="19"/>
      <c r="G23" s="19"/>
      <c r="H23" s="19"/>
      <c r="I23" s="19"/>
      <c r="J23" s="19"/>
      <c r="K23" s="19"/>
      <c r="L23" s="19"/>
      <c r="AA23" s="19"/>
      <c r="BA23" s="22"/>
      <c r="BF23" s="23"/>
    </row>
    <row r="24" spans="1:58" s="5" customFormat="1" ht="9" customHeight="1" x14ac:dyDescent="0.2">
      <c r="B24" s="6"/>
      <c r="C24" s="7"/>
      <c r="D24" s="7"/>
      <c r="E24" s="7"/>
      <c r="F24" s="7"/>
      <c r="G24" s="7"/>
      <c r="H24" s="7"/>
      <c r="I24" s="7"/>
      <c r="J24" s="7"/>
      <c r="K24" s="7"/>
      <c r="L24" s="7"/>
      <c r="AA24" s="7"/>
      <c r="BA24" s="8"/>
      <c r="BF24" s="12"/>
    </row>
    <row r="25" spans="1:58" s="20" customFormat="1" ht="15" customHeight="1" x14ac:dyDescent="0.2">
      <c r="B25" s="21"/>
      <c r="C25" s="87" t="s">
        <v>231</v>
      </c>
      <c r="D25" s="19"/>
      <c r="E25" s="19"/>
      <c r="F25" s="19"/>
      <c r="G25" s="19"/>
      <c r="H25" s="19"/>
      <c r="I25" s="19"/>
      <c r="J25" s="19"/>
      <c r="K25" s="19"/>
      <c r="L25" s="19"/>
      <c r="AA25" s="19"/>
      <c r="BA25" s="22"/>
      <c r="BF25" s="23"/>
    </row>
    <row r="26" spans="1:58" s="20" customFormat="1" ht="15" customHeight="1" x14ac:dyDescent="0.2">
      <c r="B26" s="21"/>
      <c r="C26" s="19"/>
      <c r="D26" s="19" t="s">
        <v>232</v>
      </c>
      <c r="E26" s="19"/>
      <c r="F26" s="19"/>
      <c r="G26" s="19"/>
      <c r="H26" s="19"/>
      <c r="I26" s="19"/>
      <c r="J26" s="19"/>
      <c r="K26" s="19"/>
      <c r="L26" s="19"/>
      <c r="AA26" s="19"/>
      <c r="BA26" s="22"/>
      <c r="BF26" s="23"/>
    </row>
    <row r="27" spans="1:58" s="20" customFormat="1" ht="15" customHeight="1" x14ac:dyDescent="0.2">
      <c r="B27" s="21"/>
      <c r="C27" s="19"/>
      <c r="D27" s="19" t="s">
        <v>233</v>
      </c>
      <c r="E27" s="19"/>
      <c r="F27" s="19"/>
      <c r="G27" s="19"/>
      <c r="H27" s="19"/>
      <c r="I27" s="19"/>
      <c r="J27" s="19"/>
      <c r="K27" s="19"/>
      <c r="L27" s="19"/>
      <c r="AA27" s="19"/>
      <c r="BA27" s="22"/>
      <c r="BF27" s="23"/>
    </row>
    <row r="28" spans="1:58" s="5" customFormat="1" ht="9" customHeight="1" x14ac:dyDescent="0.2">
      <c r="B28" s="6"/>
      <c r="C28" s="7"/>
      <c r="D28" s="7"/>
      <c r="E28" s="7"/>
      <c r="F28" s="7"/>
      <c r="G28" s="7"/>
      <c r="H28" s="7"/>
      <c r="I28" s="7"/>
      <c r="J28" s="7"/>
      <c r="K28" s="7"/>
      <c r="L28" s="7"/>
      <c r="AA28" s="7"/>
      <c r="BA28" s="8"/>
      <c r="BF28" s="12"/>
    </row>
    <row r="29" spans="1:58" s="241" customFormat="1" ht="15" customHeight="1" x14ac:dyDescent="0.2">
      <c r="A29" s="20"/>
      <c r="B29" s="21"/>
      <c r="C29" s="19" t="s">
        <v>191</v>
      </c>
      <c r="D29" s="20"/>
      <c r="E29" s="19"/>
      <c r="F29" s="19"/>
      <c r="G29" s="19"/>
      <c r="H29" s="19"/>
      <c r="I29" s="19"/>
      <c r="J29" s="19"/>
      <c r="K29" s="19"/>
      <c r="L29" s="19"/>
      <c r="M29" s="20"/>
      <c r="N29" s="20"/>
      <c r="O29" s="20"/>
      <c r="P29" s="20"/>
      <c r="Q29" s="20"/>
      <c r="R29" s="20"/>
      <c r="S29" s="20"/>
      <c r="T29" s="20"/>
      <c r="U29" s="20"/>
      <c r="V29" s="20"/>
      <c r="W29" s="20"/>
      <c r="X29" s="20"/>
      <c r="Y29" s="20"/>
      <c r="Z29" s="20"/>
      <c r="AA29" s="19"/>
      <c r="AB29" s="265" t="s">
        <v>192</v>
      </c>
      <c r="AC29" s="265"/>
      <c r="AD29" s="265"/>
      <c r="AE29" s="265"/>
      <c r="AF29" s="265"/>
      <c r="AG29" s="265"/>
      <c r="AH29" s="265"/>
      <c r="AI29" s="265"/>
      <c r="AJ29" s="265"/>
      <c r="AK29" s="265"/>
      <c r="AL29" s="265"/>
      <c r="AM29" s="265"/>
      <c r="AN29" s="265"/>
      <c r="AO29" s="265"/>
      <c r="AP29" s="265"/>
      <c r="AQ29" s="265"/>
      <c r="AR29" s="265"/>
      <c r="AT29" s="20"/>
      <c r="AU29" s="20"/>
      <c r="AV29" s="20"/>
      <c r="AW29" s="20"/>
      <c r="AX29" s="20"/>
      <c r="AY29" s="20"/>
      <c r="AZ29" s="20"/>
      <c r="BA29" s="22"/>
      <c r="BB29" s="20"/>
      <c r="BC29" s="20"/>
      <c r="BD29" s="20"/>
      <c r="BE29" s="20"/>
      <c r="BF29" s="23"/>
    </row>
    <row r="30" spans="1:58" s="20" customFormat="1" ht="15" customHeight="1" x14ac:dyDescent="0.2">
      <c r="B30" s="21"/>
      <c r="C30" s="19"/>
      <c r="D30" s="19"/>
      <c r="E30" s="19"/>
      <c r="F30" s="19"/>
      <c r="G30" s="19"/>
      <c r="H30" s="19"/>
      <c r="I30" s="19"/>
      <c r="J30" s="19"/>
      <c r="K30" s="19"/>
      <c r="L30" s="19"/>
      <c r="AA30" s="19"/>
      <c r="BA30" s="22"/>
      <c r="BF30" s="23"/>
    </row>
    <row r="31" spans="1:58" s="5" customFormat="1" ht="18" customHeight="1" x14ac:dyDescent="0.2">
      <c r="B31" s="6"/>
      <c r="C31" s="24" t="s">
        <v>142</v>
      </c>
      <c r="D31" s="7"/>
      <c r="E31" s="7"/>
      <c r="F31" s="7"/>
      <c r="G31" s="7"/>
      <c r="H31" s="7"/>
      <c r="I31" s="7"/>
      <c r="J31" s="7"/>
      <c r="K31" s="7"/>
      <c r="L31" s="7"/>
      <c r="AA31" s="7"/>
      <c r="BA31" s="8"/>
      <c r="BF31" s="12"/>
    </row>
    <row r="32" spans="1:58" s="5" customFormat="1" ht="15" customHeight="1" x14ac:dyDescent="0.2">
      <c r="B32" s="6"/>
      <c r="C32" s="19" t="s">
        <v>0</v>
      </c>
      <c r="D32" s="7"/>
      <c r="E32" s="7"/>
      <c r="F32" s="7"/>
      <c r="G32" s="7"/>
      <c r="H32" s="7"/>
      <c r="I32" s="7"/>
      <c r="J32" s="7"/>
      <c r="K32" s="7"/>
      <c r="L32" s="7"/>
      <c r="AA32" s="7"/>
      <c r="BA32" s="8"/>
      <c r="BF32" s="12"/>
    </row>
    <row r="33" spans="2:58" s="5" customFormat="1" ht="7.95" customHeight="1" x14ac:dyDescent="0.2">
      <c r="B33" s="6"/>
      <c r="C33" s="7"/>
      <c r="D33" s="7"/>
      <c r="E33" s="7"/>
      <c r="F33" s="7"/>
      <c r="G33" s="7"/>
      <c r="H33" s="7"/>
      <c r="I33" s="7"/>
      <c r="J33" s="7"/>
      <c r="K33" s="7"/>
      <c r="L33" s="7"/>
      <c r="AA33" s="7"/>
      <c r="BA33" s="8"/>
      <c r="BF33" s="12"/>
    </row>
    <row r="34" spans="2:58" s="20" customFormat="1" ht="15" customHeight="1" x14ac:dyDescent="0.2">
      <c r="B34" s="21"/>
      <c r="C34" s="87" t="s">
        <v>143</v>
      </c>
      <c r="D34" s="19"/>
      <c r="E34" s="19"/>
      <c r="F34" s="19"/>
      <c r="G34" s="19"/>
      <c r="H34" s="19"/>
      <c r="I34" s="19"/>
      <c r="J34" s="19"/>
      <c r="K34" s="19"/>
      <c r="L34" s="19"/>
      <c r="AA34" s="19"/>
      <c r="BA34" s="22"/>
      <c r="BF34" s="23"/>
    </row>
    <row r="35" spans="2:58" s="20" customFormat="1" ht="15" customHeight="1" x14ac:dyDescent="0.2">
      <c r="B35" s="21"/>
      <c r="C35" s="19"/>
      <c r="D35" s="19" t="s">
        <v>144</v>
      </c>
      <c r="E35" s="19"/>
      <c r="F35" s="19"/>
      <c r="G35" s="19"/>
      <c r="H35" s="19"/>
      <c r="I35" s="19"/>
      <c r="J35" s="19"/>
      <c r="K35" s="19"/>
      <c r="L35" s="19"/>
      <c r="AA35" s="19"/>
      <c r="BA35" s="22"/>
      <c r="BF35" s="23"/>
    </row>
    <row r="36" spans="2:58" s="20" customFormat="1" ht="15" customHeight="1" x14ac:dyDescent="0.2">
      <c r="B36" s="21"/>
      <c r="C36" s="19"/>
      <c r="D36" s="19" t="s">
        <v>145</v>
      </c>
      <c r="E36" s="19"/>
      <c r="F36" s="19"/>
      <c r="G36" s="19"/>
      <c r="H36" s="19"/>
      <c r="I36" s="19"/>
      <c r="J36" s="19"/>
      <c r="K36" s="19"/>
      <c r="L36" s="19"/>
      <c r="AA36" s="19"/>
      <c r="BA36" s="22"/>
      <c r="BF36" s="23"/>
    </row>
    <row r="37" spans="2:58" s="20" customFormat="1" ht="15" customHeight="1" x14ac:dyDescent="0.2">
      <c r="B37" s="21"/>
      <c r="C37" s="19"/>
      <c r="D37" s="19" t="s">
        <v>146</v>
      </c>
      <c r="E37" s="19"/>
      <c r="F37" s="19"/>
      <c r="G37" s="19"/>
      <c r="H37" s="19"/>
      <c r="I37" s="19"/>
      <c r="J37" s="19"/>
      <c r="K37" s="19"/>
      <c r="L37" s="19"/>
      <c r="AA37" s="19"/>
      <c r="BA37" s="22"/>
      <c r="BF37" s="23"/>
    </row>
    <row r="38" spans="2:58" s="20" customFormat="1" ht="15" customHeight="1" x14ac:dyDescent="0.2">
      <c r="B38" s="21"/>
      <c r="C38" s="19"/>
      <c r="D38" s="19" t="s">
        <v>147</v>
      </c>
      <c r="E38" s="19"/>
      <c r="F38" s="19"/>
      <c r="G38" s="19"/>
      <c r="H38" s="19"/>
      <c r="I38" s="19"/>
      <c r="J38" s="19"/>
      <c r="K38" s="19"/>
      <c r="L38" s="19"/>
      <c r="AA38" s="19"/>
      <c r="BA38" s="22"/>
      <c r="BF38" s="23"/>
    </row>
    <row r="39" spans="2:58" s="20" customFormat="1" ht="15" customHeight="1" x14ac:dyDescent="0.2">
      <c r="B39" s="21"/>
      <c r="C39" s="19"/>
      <c r="D39" s="19" t="s">
        <v>148</v>
      </c>
      <c r="E39" s="19"/>
      <c r="F39" s="19"/>
      <c r="G39" s="19"/>
      <c r="H39" s="19"/>
      <c r="I39" s="19"/>
      <c r="J39" s="19"/>
      <c r="K39" s="19"/>
      <c r="L39" s="19"/>
      <c r="AA39" s="19"/>
      <c r="BA39" s="22"/>
      <c r="BF39" s="23"/>
    </row>
    <row r="40" spans="2:58" s="20" customFormat="1" ht="10.95" customHeight="1" x14ac:dyDescent="0.2">
      <c r="B40" s="21"/>
      <c r="C40" s="19"/>
      <c r="D40" s="19"/>
      <c r="E40" s="19"/>
      <c r="F40" s="19"/>
      <c r="G40" s="19"/>
      <c r="H40" s="19"/>
      <c r="I40" s="19"/>
      <c r="J40" s="19"/>
      <c r="K40" s="19"/>
      <c r="L40" s="19"/>
      <c r="AA40" s="19"/>
      <c r="BA40" s="22"/>
      <c r="BF40" s="23"/>
    </row>
    <row r="41" spans="2:58" s="20" customFormat="1" ht="15" customHeight="1" x14ac:dyDescent="0.2">
      <c r="B41" s="21"/>
      <c r="C41" s="87" t="s">
        <v>149</v>
      </c>
      <c r="D41" s="19"/>
      <c r="E41" s="19"/>
      <c r="F41" s="19"/>
      <c r="G41" s="19"/>
      <c r="H41" s="19"/>
      <c r="I41" s="19"/>
      <c r="J41" s="19"/>
      <c r="K41" s="19"/>
      <c r="L41" s="19"/>
      <c r="AA41" s="19"/>
      <c r="BA41" s="22"/>
      <c r="BF41" s="23"/>
    </row>
    <row r="42" spans="2:58" s="20" customFormat="1" ht="15" customHeight="1" x14ac:dyDescent="0.2">
      <c r="B42" s="21"/>
      <c r="C42" s="19"/>
      <c r="D42" s="19" t="s">
        <v>150</v>
      </c>
      <c r="E42" s="19"/>
      <c r="F42" s="19"/>
      <c r="G42" s="19"/>
      <c r="H42" s="19"/>
      <c r="I42" s="19"/>
      <c r="J42" s="19"/>
      <c r="K42" s="19"/>
      <c r="L42" s="19"/>
      <c r="AA42" s="19"/>
      <c r="BA42" s="22"/>
      <c r="BF42" s="23"/>
    </row>
    <row r="43" spans="2:58" s="20" customFormat="1" ht="15" customHeight="1" x14ac:dyDescent="0.2">
      <c r="B43" s="21"/>
      <c r="C43" s="19"/>
      <c r="D43" s="19" t="s">
        <v>151</v>
      </c>
      <c r="E43" s="19"/>
      <c r="F43" s="19"/>
      <c r="G43" s="19"/>
      <c r="H43" s="19"/>
      <c r="I43" s="19"/>
      <c r="J43" s="19"/>
      <c r="K43" s="19"/>
      <c r="L43" s="19"/>
      <c r="AA43" s="19"/>
      <c r="BA43" s="22"/>
      <c r="BF43" s="23"/>
    </row>
    <row r="44" spans="2:58" s="20" customFormat="1" ht="15" customHeight="1" x14ac:dyDescent="0.2">
      <c r="B44" s="21"/>
      <c r="C44" s="19"/>
      <c r="D44" s="19" t="s">
        <v>405</v>
      </c>
      <c r="E44" s="19"/>
      <c r="F44" s="19"/>
      <c r="G44" s="19"/>
      <c r="H44" s="19"/>
      <c r="I44" s="19"/>
      <c r="J44" s="19"/>
      <c r="K44" s="19"/>
      <c r="L44" s="19"/>
      <c r="AA44" s="19"/>
      <c r="BA44" s="22"/>
      <c r="BF44" s="23"/>
    </row>
    <row r="45" spans="2:58" s="20" customFormat="1" ht="15" customHeight="1" x14ac:dyDescent="0.2">
      <c r="B45" s="21"/>
      <c r="C45" s="19"/>
      <c r="D45" s="19" t="s">
        <v>406</v>
      </c>
      <c r="E45" s="19"/>
      <c r="F45" s="19"/>
      <c r="G45" s="19"/>
      <c r="H45" s="19"/>
      <c r="I45" s="19"/>
      <c r="J45" s="19"/>
      <c r="K45" s="19"/>
      <c r="L45" s="19"/>
      <c r="AA45" s="19"/>
      <c r="BA45" s="22"/>
      <c r="BF45" s="23"/>
    </row>
    <row r="46" spans="2:58" s="20" customFormat="1" ht="9.9" customHeight="1" x14ac:dyDescent="0.2">
      <c r="B46" s="21"/>
      <c r="C46" s="19"/>
      <c r="D46" s="19"/>
      <c r="E46" s="19"/>
      <c r="F46" s="19"/>
      <c r="G46" s="19"/>
      <c r="H46" s="19"/>
      <c r="I46" s="19"/>
      <c r="J46" s="19"/>
      <c r="K46" s="19"/>
      <c r="L46" s="19"/>
      <c r="AA46" s="19"/>
      <c r="BA46" s="22"/>
      <c r="BF46" s="23"/>
    </row>
    <row r="47" spans="2:58" s="20" customFormat="1" ht="15" customHeight="1" x14ac:dyDescent="0.2">
      <c r="B47" s="21"/>
      <c r="C47" s="19"/>
      <c r="D47" s="19"/>
      <c r="E47" s="19"/>
      <c r="F47" s="19"/>
      <c r="G47" s="19"/>
      <c r="H47" s="19"/>
      <c r="I47" s="19"/>
      <c r="J47" s="19"/>
      <c r="K47" s="19"/>
      <c r="L47" s="19"/>
      <c r="AA47" s="19"/>
      <c r="BA47" s="22"/>
      <c r="BF47" s="23"/>
    </row>
    <row r="48" spans="2:58" s="20" customFormat="1" ht="15" customHeight="1" x14ac:dyDescent="0.2">
      <c r="B48" s="21"/>
      <c r="C48" s="19"/>
      <c r="D48" s="19"/>
      <c r="E48" s="19"/>
      <c r="F48" s="19"/>
      <c r="G48" s="19"/>
      <c r="H48" s="19"/>
      <c r="I48" s="19"/>
      <c r="J48" s="19"/>
      <c r="K48" s="19"/>
      <c r="L48" s="19"/>
      <c r="AA48" s="19"/>
      <c r="BA48" s="22"/>
      <c r="BF48" s="23"/>
    </row>
    <row r="49" spans="2:58" s="20" customFormat="1" ht="15" customHeight="1" x14ac:dyDescent="0.2">
      <c r="B49" s="21"/>
      <c r="C49" s="19"/>
      <c r="D49" s="19"/>
      <c r="E49" s="19"/>
      <c r="F49" s="19"/>
      <c r="G49" s="19"/>
      <c r="H49" s="19"/>
      <c r="I49" s="19"/>
      <c r="J49" s="19"/>
      <c r="K49" s="19"/>
      <c r="L49" s="19"/>
      <c r="AA49" s="19"/>
      <c r="BA49" s="22"/>
      <c r="BF49" s="23"/>
    </row>
    <row r="50" spans="2:58" s="20" customFormat="1" ht="15" customHeight="1" x14ac:dyDescent="0.2">
      <c r="B50" s="21"/>
      <c r="C50" s="19"/>
      <c r="D50" s="19"/>
      <c r="E50" s="19"/>
      <c r="F50" s="19"/>
      <c r="G50" s="19"/>
      <c r="H50" s="19"/>
      <c r="I50" s="19"/>
      <c r="J50" s="19"/>
      <c r="K50" s="19"/>
      <c r="L50" s="19"/>
      <c r="AA50" s="19"/>
      <c r="BA50" s="22"/>
      <c r="BF50" s="23"/>
    </row>
    <row r="51" spans="2:58" s="20" customFormat="1" ht="9.9" customHeight="1" x14ac:dyDescent="0.2">
      <c r="B51" s="21"/>
      <c r="C51" s="19"/>
      <c r="D51" s="19"/>
      <c r="E51" s="19"/>
      <c r="F51" s="19"/>
      <c r="G51" s="19"/>
      <c r="H51" s="19"/>
      <c r="I51" s="19"/>
      <c r="J51" s="19"/>
      <c r="K51" s="19"/>
      <c r="L51" s="19"/>
      <c r="AA51" s="19"/>
      <c r="BA51" s="22"/>
      <c r="BF51" s="23"/>
    </row>
    <row r="52" spans="2:58" s="20" customFormat="1" ht="15" customHeight="1" x14ac:dyDescent="0.2">
      <c r="B52" s="21"/>
      <c r="C52" s="87" t="s">
        <v>152</v>
      </c>
      <c r="D52" s="19"/>
      <c r="E52" s="19"/>
      <c r="F52" s="19"/>
      <c r="G52" s="19"/>
      <c r="H52" s="19"/>
      <c r="I52" s="19"/>
      <c r="J52" s="19"/>
      <c r="K52" s="19"/>
      <c r="L52" s="19"/>
      <c r="AA52" s="19"/>
      <c r="BA52" s="22"/>
      <c r="BF52" s="23"/>
    </row>
    <row r="53" spans="2:58" s="20" customFormat="1" ht="15" customHeight="1" x14ac:dyDescent="0.2">
      <c r="B53" s="21"/>
      <c r="C53" s="19"/>
      <c r="D53" s="19" t="s">
        <v>153</v>
      </c>
      <c r="E53" s="19"/>
      <c r="F53" s="19"/>
      <c r="G53" s="19"/>
      <c r="H53" s="19"/>
      <c r="I53" s="19"/>
      <c r="J53" s="19"/>
      <c r="K53" s="19"/>
      <c r="L53" s="19"/>
      <c r="AA53" s="19"/>
      <c r="BA53" s="22"/>
      <c r="BF53" s="23"/>
    </row>
    <row r="54" spans="2:58" s="20" customFormat="1" ht="15" customHeight="1" x14ac:dyDescent="0.2">
      <c r="B54" s="21"/>
      <c r="C54" s="19"/>
      <c r="D54" s="19" t="s">
        <v>154</v>
      </c>
      <c r="E54" s="19"/>
      <c r="F54" s="19"/>
      <c r="G54" s="19"/>
      <c r="H54" s="19"/>
      <c r="I54" s="19"/>
      <c r="J54" s="19"/>
      <c r="K54" s="19"/>
      <c r="L54" s="19"/>
      <c r="AA54" s="19"/>
      <c r="BA54" s="22"/>
      <c r="BF54" s="23"/>
    </row>
    <row r="55" spans="2:58" s="20" customFormat="1" ht="10.95" customHeight="1" x14ac:dyDescent="0.2">
      <c r="B55" s="21"/>
      <c r="C55" s="19"/>
      <c r="D55" s="19"/>
      <c r="E55" s="19"/>
      <c r="F55" s="19"/>
      <c r="G55" s="19"/>
      <c r="H55" s="19"/>
      <c r="I55" s="19"/>
      <c r="J55" s="19"/>
      <c r="K55" s="19"/>
      <c r="L55" s="19"/>
      <c r="AA55" s="19"/>
      <c r="BA55" s="22"/>
      <c r="BF55" s="23"/>
    </row>
    <row r="56" spans="2:58" s="20" customFormat="1" ht="15" customHeight="1" x14ac:dyDescent="0.2">
      <c r="B56" s="21"/>
      <c r="C56" s="87" t="s">
        <v>65</v>
      </c>
      <c r="D56" s="19"/>
      <c r="E56" s="19"/>
      <c r="F56" s="19"/>
      <c r="G56" s="19"/>
      <c r="H56" s="19"/>
      <c r="I56" s="19"/>
      <c r="J56" s="19"/>
      <c r="K56" s="19"/>
      <c r="L56" s="19"/>
      <c r="AA56" s="19"/>
      <c r="BA56" s="22"/>
      <c r="BF56" s="23"/>
    </row>
    <row r="57" spans="2:58" s="20" customFormat="1" ht="15" customHeight="1" x14ac:dyDescent="0.2">
      <c r="B57" s="21"/>
      <c r="C57" s="19"/>
      <c r="D57" s="19" t="s">
        <v>153</v>
      </c>
      <c r="E57" s="19"/>
      <c r="F57" s="19"/>
      <c r="G57" s="19"/>
      <c r="H57" s="19"/>
      <c r="I57" s="19"/>
      <c r="J57" s="19"/>
      <c r="K57" s="19"/>
      <c r="L57" s="19"/>
      <c r="AA57" s="19"/>
      <c r="BA57" s="22"/>
      <c r="BF57" s="23"/>
    </row>
    <row r="58" spans="2:58" s="20" customFormat="1" ht="15" customHeight="1" x14ac:dyDescent="0.2">
      <c r="B58" s="21"/>
      <c r="C58" s="19"/>
      <c r="D58" s="19"/>
      <c r="E58" s="19"/>
      <c r="F58" s="19"/>
      <c r="G58" s="19"/>
      <c r="H58" s="19"/>
      <c r="I58" s="19"/>
      <c r="J58" s="19"/>
      <c r="K58" s="19"/>
      <c r="L58" s="19"/>
      <c r="AA58" s="19"/>
      <c r="BA58" s="22"/>
      <c r="BF58" s="23"/>
    </row>
    <row r="59" spans="2:58" s="20" customFormat="1" ht="15" customHeight="1" x14ac:dyDescent="0.2">
      <c r="B59" s="21"/>
      <c r="C59" s="19"/>
      <c r="D59" s="19"/>
      <c r="E59" s="19"/>
      <c r="F59" s="19"/>
      <c r="G59" s="19"/>
      <c r="H59" s="19"/>
      <c r="I59" s="19"/>
      <c r="J59" s="19"/>
      <c r="K59" s="19"/>
      <c r="L59" s="19"/>
      <c r="AA59" s="19"/>
      <c r="BA59" s="22"/>
      <c r="BF59" s="23"/>
    </row>
    <row r="60" spans="2:58" s="20" customFormat="1" ht="15" customHeight="1" x14ac:dyDescent="0.2">
      <c r="B60" s="21"/>
      <c r="C60" s="19"/>
      <c r="D60" s="19"/>
      <c r="E60" s="19"/>
      <c r="F60" s="19"/>
      <c r="G60" s="19"/>
      <c r="H60" s="19"/>
      <c r="I60" s="19"/>
      <c r="J60" s="19"/>
      <c r="K60" s="19"/>
      <c r="L60" s="19"/>
      <c r="AA60" s="19"/>
      <c r="BA60" s="22"/>
      <c r="BF60" s="23"/>
    </row>
    <row r="61" spans="2:58" s="20" customFormat="1" ht="10.95" customHeight="1" x14ac:dyDescent="0.2">
      <c r="B61" s="21"/>
      <c r="C61" s="19"/>
      <c r="D61" s="19"/>
      <c r="E61" s="19"/>
      <c r="F61" s="19"/>
      <c r="G61" s="19"/>
      <c r="H61" s="19"/>
      <c r="I61" s="19"/>
      <c r="J61" s="19"/>
      <c r="K61" s="19"/>
      <c r="L61" s="19"/>
      <c r="AA61" s="19"/>
      <c r="BA61" s="22"/>
      <c r="BF61" s="23"/>
    </row>
    <row r="62" spans="2:58" s="20" customFormat="1" ht="18" customHeight="1" x14ac:dyDescent="0.2">
      <c r="B62" s="21"/>
      <c r="C62" s="19"/>
      <c r="D62" s="19"/>
      <c r="E62" s="19"/>
      <c r="F62" s="19"/>
      <c r="G62" s="19"/>
      <c r="H62" s="19"/>
      <c r="I62" s="19"/>
      <c r="J62" s="19"/>
      <c r="K62" s="19"/>
      <c r="L62" s="19"/>
      <c r="AA62" s="19"/>
      <c r="BA62" s="22"/>
      <c r="BF62" s="23"/>
    </row>
    <row r="63" spans="2:58" s="5" customFormat="1" ht="18" customHeight="1" x14ac:dyDescent="0.2">
      <c r="B63" s="6"/>
      <c r="C63" s="24" t="s">
        <v>155</v>
      </c>
      <c r="D63" s="7"/>
      <c r="E63" s="7"/>
      <c r="F63" s="7"/>
      <c r="G63" s="7"/>
      <c r="H63" s="7"/>
      <c r="I63" s="7"/>
      <c r="J63" s="7"/>
      <c r="K63" s="7"/>
      <c r="L63" s="7"/>
      <c r="AA63" s="7"/>
      <c r="BA63" s="8"/>
      <c r="BF63" s="12"/>
    </row>
    <row r="64" spans="2:58" s="20" customFormat="1" ht="15" customHeight="1" x14ac:dyDescent="0.2">
      <c r="B64" s="21"/>
      <c r="D64" s="260" t="s">
        <v>193</v>
      </c>
      <c r="E64" s="261"/>
      <c r="F64" s="261"/>
      <c r="G64" s="261"/>
      <c r="H64" s="261"/>
      <c r="I64" s="261"/>
      <c r="J64" s="261"/>
      <c r="K64" s="261"/>
      <c r="L64" s="261"/>
      <c r="M64" s="261"/>
      <c r="N64" s="261"/>
      <c r="O64" s="261"/>
      <c r="Q64" s="262"/>
      <c r="R64" s="262"/>
      <c r="S64" s="266" t="s">
        <v>194</v>
      </c>
      <c r="T64" s="266"/>
      <c r="U64" s="266"/>
      <c r="V64" s="266"/>
      <c r="W64" s="266"/>
      <c r="X64" s="266"/>
      <c r="Y64" s="266"/>
      <c r="Z64" s="266"/>
      <c r="AA64" s="266"/>
      <c r="AB64" s="266"/>
      <c r="AC64" s="266"/>
      <c r="AD64" s="266"/>
      <c r="AE64" s="266"/>
      <c r="AF64" s="266"/>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F64" s="23"/>
    </row>
    <row r="65" spans="2:58" s="20" customFormat="1" ht="15" customHeight="1" x14ac:dyDescent="0.2">
      <c r="B65" s="21"/>
      <c r="C65" s="19"/>
      <c r="D65" s="458" t="s">
        <v>156</v>
      </c>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458"/>
      <c r="AZ65" s="458"/>
      <c r="BA65" s="458"/>
      <c r="BB65" s="458"/>
      <c r="BC65" s="134"/>
      <c r="BF65" s="23"/>
    </row>
    <row r="66" spans="2:58" s="20" customFormat="1" ht="15" customHeight="1" x14ac:dyDescent="0.2">
      <c r="B66" s="21"/>
      <c r="C66" s="19"/>
      <c r="D66" s="458" t="s">
        <v>106</v>
      </c>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458"/>
      <c r="AZ66" s="458"/>
      <c r="BA66" s="458"/>
      <c r="BB66" s="458"/>
      <c r="BC66" s="134"/>
      <c r="BF66" s="23"/>
    </row>
    <row r="67" spans="2:58" s="20" customFormat="1" ht="15" customHeight="1" x14ac:dyDescent="0.2">
      <c r="B67" s="21"/>
      <c r="C67" s="19"/>
      <c r="D67" s="19" t="s">
        <v>470</v>
      </c>
      <c r="E67" s="19"/>
      <c r="F67" s="19"/>
      <c r="G67" s="19"/>
      <c r="H67" s="19"/>
      <c r="I67" s="19"/>
      <c r="J67" s="19"/>
      <c r="K67" s="19"/>
      <c r="L67" s="19"/>
      <c r="AA67" s="19"/>
      <c r="BA67" s="22"/>
      <c r="BF67" s="23"/>
    </row>
    <row r="68" spans="2:58" s="20" customFormat="1" ht="15" customHeight="1" x14ac:dyDescent="0.2">
      <c r="B68" s="21"/>
      <c r="C68" s="19"/>
      <c r="D68" s="19"/>
      <c r="E68" s="19"/>
      <c r="F68" s="19"/>
      <c r="G68" s="19"/>
      <c r="H68" s="19"/>
      <c r="I68" s="19"/>
      <c r="J68" s="19"/>
      <c r="K68" s="19"/>
      <c r="L68" s="19"/>
      <c r="AA68" s="19"/>
      <c r="BA68" s="22"/>
      <c r="BF68" s="23"/>
    </row>
    <row r="69" spans="2:58" s="20" customFormat="1" ht="15" customHeight="1" x14ac:dyDescent="0.2">
      <c r="B69" s="21"/>
      <c r="C69" s="19"/>
      <c r="D69" s="19"/>
      <c r="E69" s="19"/>
      <c r="F69" s="19"/>
      <c r="G69" s="19"/>
      <c r="H69" s="19"/>
      <c r="I69" s="19"/>
      <c r="J69" s="19"/>
      <c r="K69" s="19"/>
      <c r="L69" s="19"/>
      <c r="AA69" s="19"/>
      <c r="BA69" s="22"/>
      <c r="BF69" s="23"/>
    </row>
    <row r="70" spans="2:58" s="20" customFormat="1" ht="15" customHeight="1" x14ac:dyDescent="0.2">
      <c r="B70" s="21"/>
      <c r="C70" s="19"/>
      <c r="D70" s="19"/>
      <c r="E70" s="19"/>
      <c r="F70" s="19"/>
      <c r="G70" s="19"/>
      <c r="H70" s="19"/>
      <c r="I70" s="19"/>
      <c r="J70" s="19"/>
      <c r="K70" s="19"/>
      <c r="L70" s="19"/>
      <c r="AA70" s="19"/>
      <c r="BA70" s="22"/>
      <c r="BF70" s="23"/>
    </row>
    <row r="71" spans="2:58" s="20" customFormat="1" ht="15" customHeight="1" thickBot="1" x14ac:dyDescent="0.25">
      <c r="B71" s="21"/>
      <c r="C71" s="19"/>
      <c r="D71" s="19"/>
      <c r="E71" s="19"/>
      <c r="F71" s="19"/>
      <c r="G71" s="19"/>
      <c r="H71" s="19"/>
      <c r="I71" s="19"/>
      <c r="J71" s="19"/>
      <c r="K71" s="19"/>
      <c r="L71" s="19"/>
      <c r="AA71" s="19"/>
      <c r="BA71" s="22"/>
      <c r="BF71" s="23"/>
    </row>
    <row r="72" spans="2:58" s="20" customFormat="1" ht="52.95" customHeight="1" x14ac:dyDescent="0.2">
      <c r="B72" s="21"/>
      <c r="C72" s="446" t="s">
        <v>160</v>
      </c>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c r="AH72" s="447"/>
      <c r="AI72" s="447"/>
      <c r="AJ72" s="447"/>
      <c r="AK72" s="447"/>
      <c r="AL72" s="447"/>
      <c r="AM72" s="447"/>
      <c r="AN72" s="447"/>
      <c r="AO72" s="447"/>
      <c r="AP72" s="447"/>
      <c r="AQ72" s="447"/>
      <c r="AR72" s="447"/>
      <c r="AS72" s="447"/>
      <c r="AT72" s="447"/>
      <c r="AU72" s="447"/>
      <c r="AV72" s="447"/>
      <c r="AW72" s="447"/>
      <c r="AX72" s="447"/>
      <c r="AY72" s="447"/>
      <c r="AZ72" s="447"/>
      <c r="BA72" s="447"/>
      <c r="BB72" s="447"/>
      <c r="BC72" s="447"/>
      <c r="BD72" s="448"/>
      <c r="BF72" s="23"/>
    </row>
    <row r="73" spans="2:58" s="20" customFormat="1" ht="53.25" customHeight="1" x14ac:dyDescent="0.2">
      <c r="B73" s="21"/>
      <c r="C73" s="449"/>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450"/>
      <c r="BA73" s="450"/>
      <c r="BB73" s="450"/>
      <c r="BC73" s="450"/>
      <c r="BD73" s="451"/>
      <c r="BF73" s="23"/>
    </row>
    <row r="74" spans="2:58" s="20" customFormat="1" ht="9.9" customHeight="1" x14ac:dyDescent="0.2">
      <c r="B74" s="21"/>
      <c r="C74" s="28"/>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21"/>
      <c r="BB74" s="19"/>
      <c r="BC74" s="19"/>
      <c r="BD74" s="29"/>
      <c r="BF74" s="23"/>
    </row>
    <row r="75" spans="2:58" s="20" customFormat="1" ht="16.5" customHeight="1" x14ac:dyDescent="0.2">
      <c r="B75" s="21"/>
      <c r="C75" s="28" t="s">
        <v>157</v>
      </c>
      <c r="D75" s="19" t="s">
        <v>136</v>
      </c>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t="s">
        <v>138</v>
      </c>
      <c r="AG75" s="19"/>
      <c r="AH75" s="19"/>
      <c r="AI75" s="19"/>
      <c r="AJ75" s="19"/>
      <c r="AK75" s="19"/>
      <c r="AL75" s="19"/>
      <c r="AM75" s="19"/>
      <c r="AN75" s="19"/>
      <c r="AO75" s="19"/>
      <c r="AP75" s="19"/>
      <c r="AQ75" s="19"/>
      <c r="AR75" s="19"/>
      <c r="AS75" s="19"/>
      <c r="AT75" s="19"/>
      <c r="AU75" s="19"/>
      <c r="AV75" s="19"/>
      <c r="AW75" s="19"/>
      <c r="AX75" s="19"/>
      <c r="AY75" s="19"/>
      <c r="AZ75" s="19"/>
      <c r="BA75" s="21"/>
      <c r="BB75" s="19"/>
      <c r="BC75" s="19"/>
      <c r="BD75" s="29"/>
      <c r="BF75" s="23"/>
    </row>
    <row r="76" spans="2:58" s="20" customFormat="1" ht="12" x14ac:dyDescent="0.2">
      <c r="B76" s="21"/>
      <c r="C76" s="28" t="s">
        <v>157</v>
      </c>
      <c r="D76" s="19" t="s">
        <v>135</v>
      </c>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t="s">
        <v>137</v>
      </c>
      <c r="AG76" s="19"/>
      <c r="AH76" s="19"/>
      <c r="AI76" s="19"/>
      <c r="AJ76" s="19"/>
      <c r="AK76" s="19"/>
      <c r="AL76" s="19"/>
      <c r="AM76" s="19"/>
      <c r="AN76" s="19"/>
      <c r="AO76" s="19"/>
      <c r="AP76" s="19"/>
      <c r="AQ76" s="19"/>
      <c r="AR76" s="19"/>
      <c r="AS76" s="19"/>
      <c r="AT76" s="19"/>
      <c r="AU76" s="19"/>
      <c r="AV76" s="19"/>
      <c r="AW76" s="19"/>
      <c r="AX76" s="19"/>
      <c r="AY76" s="19"/>
      <c r="AZ76" s="19"/>
      <c r="BA76" s="21"/>
      <c r="BB76" s="19"/>
      <c r="BC76" s="19"/>
      <c r="BD76" s="29"/>
      <c r="BF76" s="23"/>
    </row>
    <row r="77" spans="2:58" s="20" customFormat="1" ht="28.2" customHeight="1" x14ac:dyDescent="0.2">
      <c r="B77" s="21"/>
      <c r="C77" s="28"/>
      <c r="E77" s="97" t="s">
        <v>158</v>
      </c>
      <c r="G77" s="101"/>
      <c r="H77" s="87"/>
      <c r="I77" s="87"/>
      <c r="J77" s="87"/>
      <c r="K77" s="87"/>
      <c r="L77" s="87"/>
      <c r="M77" s="87"/>
      <c r="N77" s="87"/>
      <c r="O77" s="87"/>
      <c r="P77" s="87"/>
      <c r="Q77" s="87"/>
      <c r="R77" s="19"/>
      <c r="S77" s="19"/>
      <c r="T77" s="19"/>
      <c r="U77" s="19"/>
      <c r="V77" s="19"/>
      <c r="W77" s="19"/>
      <c r="X77" s="19"/>
      <c r="Y77" s="19"/>
      <c r="Z77" s="19"/>
      <c r="AA77" s="19"/>
      <c r="AB77" s="19"/>
      <c r="AC77" s="19"/>
      <c r="AD77" s="19"/>
      <c r="AE77" s="19"/>
      <c r="AG77" s="98"/>
      <c r="AI77" s="97" t="s">
        <v>159</v>
      </c>
      <c r="AJ77" s="19"/>
      <c r="AK77" s="19"/>
      <c r="AL77" s="19"/>
      <c r="AM77" s="19"/>
      <c r="AN77" s="19"/>
      <c r="AO77" s="19"/>
      <c r="AP77" s="19"/>
      <c r="AQ77" s="19"/>
      <c r="AR77" s="19"/>
      <c r="AS77" s="19"/>
      <c r="AT77" s="19"/>
      <c r="AU77" s="19"/>
      <c r="AV77" s="19"/>
      <c r="AW77" s="19"/>
      <c r="AX77" s="19"/>
      <c r="AY77" s="19"/>
      <c r="AZ77" s="19"/>
      <c r="BA77" s="21"/>
      <c r="BB77" s="19"/>
      <c r="BC77" s="19"/>
      <c r="BD77" s="29"/>
      <c r="BF77" s="23"/>
    </row>
    <row r="78" spans="2:58" s="20" customFormat="1" ht="5.0999999999999996" customHeight="1" thickBot="1" x14ac:dyDescent="0.25">
      <c r="B78" s="21"/>
      <c r="C78" s="30"/>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2"/>
      <c r="BB78" s="31"/>
      <c r="BC78" s="31"/>
      <c r="BD78" s="33"/>
      <c r="BF78" s="23"/>
    </row>
    <row r="79" spans="2:58" s="20" customFormat="1" ht="15" customHeight="1" x14ac:dyDescent="0.2">
      <c r="B79" s="21"/>
      <c r="C79" s="452" t="s">
        <v>1</v>
      </c>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c r="AO79" s="453"/>
      <c r="AP79" s="453"/>
      <c r="AQ79" s="453"/>
      <c r="AR79" s="453"/>
      <c r="AS79" s="453"/>
      <c r="AT79" s="453"/>
      <c r="AU79" s="453"/>
      <c r="AV79" s="453"/>
      <c r="AW79" s="453"/>
      <c r="AX79" s="453"/>
      <c r="AY79" s="453"/>
      <c r="AZ79" s="453"/>
      <c r="BA79" s="453"/>
      <c r="BB79" s="453"/>
      <c r="BC79" s="453"/>
      <c r="BD79" s="453"/>
      <c r="BF79" s="23"/>
    </row>
    <row r="80" spans="2:58"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sheetData>
  <sheetProtection password="C082" sheet="1" objects="1" scenarios="1" selectLockedCells="1"/>
  <mergeCells count="6">
    <mergeCell ref="C72:BD73"/>
    <mergeCell ref="C79:BD79"/>
    <mergeCell ref="D2:BF4"/>
    <mergeCell ref="F5:BF5"/>
    <mergeCell ref="D65:BB65"/>
    <mergeCell ref="D66:BB66"/>
  </mergeCells>
  <phoneticPr fontId="4"/>
  <hyperlinks>
    <hyperlink ref="S64" r:id="rId1"/>
    <hyperlink ref="AB29:AR29" r:id="rId2" display="http://server.sakura.ad.jp/dedicated/payment.html"/>
  </hyperlinks>
  <printOptions horizontalCentered="1"/>
  <pageMargins left="0" right="0" top="0" bottom="0" header="0" footer="0"/>
  <pageSetup paperSize="9" scale="73" orientation="portrait" horizontalDpi="300" verticalDpi="300"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I188"/>
  <sheetViews>
    <sheetView showGridLines="0" view="pageBreakPreview" zoomScaleNormal="85" zoomScaleSheetLayoutView="100" workbookViewId="0">
      <selection activeCell="AQ28" sqref="AQ28:AU28"/>
    </sheetView>
  </sheetViews>
  <sheetFormatPr defaultRowHeight="13.2" x14ac:dyDescent="0.2"/>
  <cols>
    <col min="1" max="58" width="2.33203125" customWidth="1"/>
  </cols>
  <sheetData>
    <row r="1" spans="1:58" ht="12" customHeight="1"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9"/>
      <c r="BD1" s="9"/>
      <c r="BE1" s="498" t="s">
        <v>120</v>
      </c>
      <c r="BF1" s="499"/>
    </row>
    <row r="2" spans="1:58" s="2" customFormat="1" ht="12" customHeight="1" x14ac:dyDescent="0.2">
      <c r="A2" s="25"/>
      <c r="B2" s="26"/>
      <c r="C2" s="26"/>
      <c r="D2" s="454" t="s">
        <v>238</v>
      </c>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row>
    <row r="3" spans="1:58" s="2" customFormat="1" ht="12" customHeight="1" x14ac:dyDescent="0.2">
      <c r="A3" s="26"/>
      <c r="B3" s="26"/>
      <c r="C3" s="26"/>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455"/>
      <c r="BA3" s="455"/>
      <c r="BB3" s="455"/>
      <c r="BC3" s="455"/>
      <c r="BD3" s="455"/>
      <c r="BE3" s="455"/>
      <c r="BF3" s="455"/>
    </row>
    <row r="4" spans="1:58" s="2" customFormat="1" ht="12" customHeight="1" thickBot="1" x14ac:dyDescent="0.25">
      <c r="A4" s="27"/>
      <c r="B4" s="27"/>
      <c r="C4" s="27"/>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row>
    <row r="5" spans="1:58" s="2" customFormat="1" x14ac:dyDescent="0.15">
      <c r="A5" s="276">
        <v>0</v>
      </c>
      <c r="B5" s="37"/>
      <c r="C5" s="37"/>
      <c r="D5" s="37"/>
      <c r="E5" s="37"/>
      <c r="F5" s="456" t="s">
        <v>476</v>
      </c>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row>
    <row r="6" spans="1:58" s="2" customFormat="1" ht="7.95" customHeight="1" x14ac:dyDescent="0.2">
      <c r="A6" s="17"/>
      <c r="B6" s="18"/>
      <c r="C6" s="18"/>
      <c r="D6" s="18"/>
      <c r="E6" s="18"/>
      <c r="F6" s="18"/>
      <c r="G6" s="18"/>
      <c r="H6" s="18"/>
      <c r="I6" s="18"/>
      <c r="J6" s="18"/>
      <c r="K6" s="18"/>
      <c r="L6" s="18"/>
      <c r="M6" s="1"/>
      <c r="N6" s="1"/>
      <c r="O6" s="1"/>
      <c r="P6" s="1"/>
      <c r="Q6" s="1"/>
      <c r="R6" s="1"/>
      <c r="S6" s="1"/>
      <c r="T6" s="1"/>
      <c r="U6" s="1"/>
      <c r="V6" s="1"/>
      <c r="W6" s="1"/>
      <c r="X6" s="1"/>
      <c r="Y6" s="1"/>
      <c r="Z6" s="1"/>
      <c r="AA6" s="4"/>
      <c r="AB6" s="1"/>
      <c r="AC6" s="1"/>
      <c r="AD6" s="1"/>
      <c r="AE6" s="1"/>
      <c r="AF6" s="1"/>
      <c r="AG6" s="1"/>
      <c r="AH6" s="1"/>
      <c r="AI6" s="1"/>
      <c r="AJ6" s="1"/>
      <c r="AK6" s="1"/>
      <c r="AL6" s="1"/>
      <c r="AM6" s="1"/>
      <c r="BB6" s="3"/>
    </row>
    <row r="7" spans="1:58" s="2" customFormat="1" ht="12.6" customHeight="1" x14ac:dyDescent="0.2">
      <c r="A7" s="17"/>
      <c r="B7" s="18"/>
      <c r="C7" s="7" t="s">
        <v>20</v>
      </c>
      <c r="D7" s="18"/>
      <c r="E7" s="18"/>
      <c r="F7" s="18"/>
      <c r="G7" s="18"/>
      <c r="H7" s="18"/>
      <c r="I7" s="18"/>
      <c r="J7" s="18"/>
      <c r="K7" s="18"/>
      <c r="L7" s="18"/>
      <c r="M7" s="1"/>
      <c r="N7" s="1"/>
      <c r="O7" s="1"/>
      <c r="P7" s="1"/>
      <c r="Q7" s="1"/>
      <c r="R7" s="1"/>
      <c r="S7" s="1"/>
      <c r="T7" s="1"/>
      <c r="U7" s="1"/>
      <c r="V7" s="1"/>
      <c r="W7" s="1"/>
      <c r="X7" s="1"/>
      <c r="Y7" s="1"/>
      <c r="Z7" s="1"/>
      <c r="AA7" s="4"/>
      <c r="AB7" s="1"/>
      <c r="AC7" s="1"/>
      <c r="AD7" s="1"/>
      <c r="AE7" s="1"/>
      <c r="AF7" s="1"/>
      <c r="AG7" s="1"/>
      <c r="AH7" s="1"/>
      <c r="AI7" s="1"/>
      <c r="AJ7" s="1"/>
      <c r="AK7" s="1"/>
      <c r="AL7" s="1"/>
      <c r="AM7" s="1"/>
      <c r="BB7" s="3"/>
    </row>
    <row r="8" spans="1:58" s="2" customFormat="1" ht="12.6" customHeight="1" x14ac:dyDescent="0.2">
      <c r="A8" s="17"/>
      <c r="B8" s="18"/>
      <c r="C8" s="7"/>
      <c r="D8" s="18"/>
      <c r="E8" s="18"/>
      <c r="F8" s="18"/>
      <c r="G8" s="18"/>
      <c r="H8" s="18"/>
      <c r="I8" s="18"/>
      <c r="J8" s="18"/>
      <c r="K8" s="18"/>
      <c r="L8" s="18"/>
      <c r="M8" s="1"/>
      <c r="N8" s="1"/>
      <c r="O8" s="1"/>
      <c r="P8" s="1"/>
      <c r="Q8" s="1"/>
      <c r="R8" s="1"/>
      <c r="S8" s="1"/>
      <c r="T8" s="1"/>
      <c r="U8" s="1"/>
      <c r="V8" s="1"/>
      <c r="W8" s="1"/>
      <c r="X8" s="1"/>
      <c r="Y8" s="1"/>
      <c r="Z8" s="1"/>
      <c r="AA8" s="4"/>
      <c r="AB8" s="1"/>
      <c r="AC8" s="1"/>
      <c r="AD8" s="1"/>
      <c r="AE8" s="1"/>
      <c r="AF8" s="1"/>
      <c r="AG8" s="1"/>
      <c r="AH8" s="1"/>
      <c r="AI8" s="1"/>
      <c r="AJ8" s="1"/>
      <c r="AK8" s="1"/>
      <c r="AL8" s="1"/>
      <c r="AM8" s="1"/>
      <c r="BB8" s="3"/>
    </row>
    <row r="9" spans="1:58" s="5" customFormat="1" ht="12.6" customHeight="1" x14ac:dyDescent="0.2">
      <c r="A9" s="6"/>
      <c r="B9" s="7"/>
      <c r="D9" s="7"/>
      <c r="E9" s="7"/>
      <c r="F9" s="7"/>
      <c r="G9" s="7"/>
      <c r="H9" s="7"/>
      <c r="I9" s="7"/>
      <c r="J9" s="7"/>
      <c r="K9" s="7"/>
      <c r="AA9" s="7"/>
      <c r="AJ9" s="154"/>
      <c r="AK9" s="154"/>
      <c r="AL9" s="154"/>
      <c r="AM9" s="154"/>
      <c r="AN9" s="154"/>
      <c r="AO9" s="154"/>
      <c r="AP9" s="154"/>
      <c r="AQ9" s="154"/>
      <c r="AR9" s="154"/>
      <c r="AS9" s="154"/>
      <c r="AT9" s="154"/>
      <c r="AU9" s="154"/>
      <c r="AV9" s="154"/>
      <c r="AW9" s="154"/>
      <c r="AX9" s="154"/>
      <c r="AY9" s="154"/>
      <c r="AZ9" s="154"/>
      <c r="BA9" s="154"/>
      <c r="BB9" s="154"/>
      <c r="BC9" s="154"/>
      <c r="BD9" s="154"/>
      <c r="BE9" s="154"/>
    </row>
    <row r="10" spans="1:58" s="5" customFormat="1" ht="12.6" customHeight="1" x14ac:dyDescent="0.2">
      <c r="A10" s="6"/>
      <c r="B10" s="7"/>
      <c r="C10" s="7"/>
      <c r="D10" s="7"/>
      <c r="E10" s="7"/>
      <c r="F10" s="7"/>
      <c r="G10" s="7"/>
      <c r="H10" s="7"/>
      <c r="I10" s="7"/>
      <c r="J10" s="7"/>
      <c r="K10" s="7"/>
      <c r="AA10" s="7"/>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row>
    <row r="11" spans="1:58" s="5" customFormat="1" ht="12.6" customHeight="1" x14ac:dyDescent="0.2">
      <c r="A11" s="6"/>
      <c r="B11" s="7"/>
      <c r="C11" s="7"/>
      <c r="D11" s="7"/>
      <c r="E11" s="7"/>
      <c r="F11" s="7"/>
      <c r="G11" s="7"/>
      <c r="H11" s="7"/>
      <c r="I11" s="7"/>
      <c r="J11" s="7"/>
      <c r="K11" s="7"/>
      <c r="AA11" s="7"/>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row>
    <row r="12" spans="1:58" s="5" customFormat="1" ht="12.6" customHeight="1" x14ac:dyDescent="0.2">
      <c r="A12" s="6"/>
      <c r="B12" s="7"/>
      <c r="C12" s="7"/>
      <c r="D12" s="7"/>
      <c r="E12" s="7"/>
      <c r="F12" s="7"/>
      <c r="G12" s="7"/>
      <c r="H12" s="7"/>
      <c r="I12" s="7"/>
      <c r="J12" s="7"/>
      <c r="K12" s="7"/>
      <c r="AA12" s="7"/>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row>
    <row r="13" spans="1:58" s="5" customFormat="1" ht="12.6" customHeight="1" x14ac:dyDescent="0.2">
      <c r="A13" s="6"/>
      <c r="B13" s="7"/>
      <c r="C13" s="7"/>
      <c r="D13" s="7"/>
      <c r="E13" s="7"/>
      <c r="F13" s="7"/>
      <c r="G13" s="7"/>
      <c r="H13" s="7"/>
      <c r="I13" s="7"/>
      <c r="J13" s="7"/>
      <c r="K13" s="7"/>
      <c r="AA13" s="7"/>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row>
    <row r="14" spans="1:58" s="20" customFormat="1" ht="12.6" customHeight="1" x14ac:dyDescent="0.2">
      <c r="A14" s="21"/>
      <c r="B14" s="7"/>
      <c r="C14" s="7"/>
      <c r="D14" s="19"/>
      <c r="E14" s="19"/>
      <c r="F14" s="19"/>
      <c r="G14" s="19"/>
      <c r="H14" s="19"/>
      <c r="I14" s="19"/>
      <c r="J14" s="19"/>
      <c r="K14" s="19"/>
      <c r="AA14" s="19"/>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row>
    <row r="15" spans="1:58" s="5" customFormat="1" ht="12.6" customHeight="1" x14ac:dyDescent="0.2">
      <c r="A15" s="500"/>
      <c r="B15" s="501"/>
      <c r="C15" s="501"/>
      <c r="D15" s="501"/>
      <c r="E15" s="501"/>
      <c r="F15" s="501"/>
      <c r="G15" s="501"/>
      <c r="H15" s="501"/>
      <c r="I15" s="501"/>
      <c r="J15" s="501"/>
      <c r="K15" s="7"/>
      <c r="AH15" s="7"/>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row>
    <row r="16" spans="1:58" s="146" customFormat="1" ht="13.5" customHeight="1" x14ac:dyDescent="0.2">
      <c r="A16" s="144"/>
      <c r="B16" s="502" t="s">
        <v>85</v>
      </c>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4"/>
      <c r="AC16" s="145"/>
      <c r="AD16" s="502" t="s">
        <v>75</v>
      </c>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4"/>
    </row>
    <row r="17" spans="1:61" s="146" customFormat="1" ht="6" customHeight="1" x14ac:dyDescent="0.2">
      <c r="A17" s="144"/>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row>
    <row r="18" spans="1:61" s="147" customFormat="1" ht="10.5" customHeight="1" x14ac:dyDescent="0.2">
      <c r="B18" s="147" t="s">
        <v>90</v>
      </c>
      <c r="C18" s="506" t="s">
        <v>127</v>
      </c>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162"/>
      <c r="AD18" s="147" t="s">
        <v>90</v>
      </c>
      <c r="AE18" s="506" t="s">
        <v>76</v>
      </c>
      <c r="AF18" s="506"/>
      <c r="AG18" s="506"/>
      <c r="AH18" s="506"/>
      <c r="AI18" s="506"/>
      <c r="AJ18" s="506"/>
      <c r="AK18" s="506"/>
      <c r="AL18" s="506"/>
      <c r="AM18" s="506"/>
      <c r="AN18" s="506"/>
      <c r="AO18" s="506"/>
      <c r="AP18" s="506"/>
      <c r="AQ18" s="506"/>
      <c r="AR18" s="506"/>
      <c r="AS18" s="506"/>
      <c r="AT18" s="506"/>
      <c r="AU18" s="506"/>
      <c r="AV18" s="506"/>
      <c r="AW18" s="506"/>
      <c r="AX18" s="506"/>
      <c r="AY18" s="506"/>
      <c r="AZ18" s="506"/>
      <c r="BA18" s="506"/>
      <c r="BB18" s="506"/>
      <c r="BC18" s="506"/>
      <c r="BD18" s="506"/>
      <c r="BE18" s="506"/>
    </row>
    <row r="19" spans="1:61" s="147" customFormat="1" ht="10.5" customHeight="1" x14ac:dyDescent="0.2">
      <c r="B19" s="147" t="s">
        <v>21</v>
      </c>
      <c r="C19" s="506" t="s">
        <v>108</v>
      </c>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162"/>
      <c r="AD19" s="147" t="s">
        <v>21</v>
      </c>
      <c r="AE19" s="506" t="s">
        <v>113</v>
      </c>
      <c r="AF19" s="506"/>
      <c r="AG19" s="506"/>
      <c r="AH19" s="506"/>
      <c r="AI19" s="506"/>
      <c r="AJ19" s="506"/>
      <c r="AK19" s="506"/>
      <c r="AL19" s="506"/>
      <c r="AM19" s="506"/>
      <c r="AN19" s="506"/>
      <c r="AO19" s="506"/>
      <c r="AP19" s="506"/>
      <c r="AQ19" s="506"/>
      <c r="AR19" s="506"/>
      <c r="AS19" s="506"/>
      <c r="AT19" s="506"/>
      <c r="AU19" s="506"/>
      <c r="AV19" s="506"/>
      <c r="AW19" s="506"/>
      <c r="AX19" s="506"/>
      <c r="AY19" s="506"/>
      <c r="AZ19" s="506"/>
      <c r="BA19" s="506"/>
      <c r="BB19" s="506"/>
      <c r="BC19" s="506"/>
      <c r="BD19" s="506"/>
      <c r="BE19" s="506"/>
    </row>
    <row r="20" spans="1:61" s="147" customFormat="1" ht="10.5" customHeight="1" x14ac:dyDescent="0.2">
      <c r="B20" s="147" t="s">
        <v>21</v>
      </c>
      <c r="C20" s="506" t="s">
        <v>112</v>
      </c>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162"/>
      <c r="AD20" s="147" t="s">
        <v>21</v>
      </c>
      <c r="AE20" s="506" t="s">
        <v>84</v>
      </c>
      <c r="AF20" s="506"/>
      <c r="AG20" s="506"/>
      <c r="AH20" s="506"/>
      <c r="AI20" s="506"/>
      <c r="AJ20" s="506"/>
      <c r="AK20" s="506"/>
      <c r="AL20" s="506"/>
      <c r="AM20" s="506"/>
      <c r="AN20" s="506"/>
      <c r="AO20" s="506"/>
      <c r="AP20" s="506"/>
      <c r="AQ20" s="506"/>
      <c r="AR20" s="506"/>
      <c r="AS20" s="506"/>
      <c r="AT20" s="506"/>
      <c r="AU20" s="506"/>
      <c r="AV20" s="506"/>
      <c r="AW20" s="506"/>
      <c r="AX20" s="506"/>
      <c r="AY20" s="506"/>
      <c r="AZ20" s="506"/>
      <c r="BA20" s="506"/>
      <c r="BB20" s="506"/>
      <c r="BC20" s="506"/>
      <c r="BD20" s="506"/>
      <c r="BE20" s="506"/>
    </row>
    <row r="21" spans="1:61" s="147" customFormat="1" ht="10.5" customHeight="1" x14ac:dyDescent="0.2">
      <c r="B21" s="147" t="s">
        <v>21</v>
      </c>
      <c r="C21" s="506" t="s">
        <v>77</v>
      </c>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162"/>
      <c r="AE21" s="270" t="s">
        <v>92</v>
      </c>
      <c r="AF21" s="267"/>
      <c r="AG21" s="267"/>
      <c r="AH21" s="267"/>
      <c r="AI21" s="267"/>
      <c r="AJ21" s="267"/>
      <c r="AK21" s="267"/>
      <c r="AL21" s="267"/>
      <c r="AM21" s="267"/>
      <c r="AN21" s="268" t="s">
        <v>78</v>
      </c>
      <c r="AO21" s="268"/>
      <c r="AP21" s="268"/>
      <c r="AQ21" s="268"/>
      <c r="AR21" s="268"/>
      <c r="AS21" s="268"/>
      <c r="AT21" s="268"/>
      <c r="AU21" s="268"/>
      <c r="AV21" s="268"/>
      <c r="AW21"/>
      <c r="AX21"/>
      <c r="AY21"/>
      <c r="AZ21"/>
    </row>
    <row r="22" spans="1:61" s="147" customFormat="1" ht="10.5" customHeight="1" x14ac:dyDescent="0.2">
      <c r="B22" s="147" t="s">
        <v>21</v>
      </c>
      <c r="C22" s="506" t="s">
        <v>91</v>
      </c>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162"/>
      <c r="AE22" s="270" t="s">
        <v>93</v>
      </c>
      <c r="AF22" s="267"/>
      <c r="AG22" s="267"/>
      <c r="AH22" s="267"/>
      <c r="AI22" s="267"/>
      <c r="AJ22" s="267"/>
      <c r="AK22" s="267"/>
      <c r="AL22" s="267"/>
      <c r="AM22" s="267"/>
      <c r="AN22" s="268" t="s">
        <v>107</v>
      </c>
      <c r="AO22" s="268"/>
      <c r="AP22" s="268"/>
      <c r="AQ22" s="268"/>
      <c r="AR22" s="268"/>
      <c r="AS22" s="268"/>
      <c r="AT22" s="268"/>
      <c r="AU22" s="268"/>
      <c r="AV22" s="268"/>
      <c r="AW22" s="268"/>
      <c r="AX22" s="268"/>
      <c r="AY22"/>
      <c r="AZ22"/>
      <c r="BA22"/>
      <c r="BB22"/>
      <c r="BC22"/>
      <c r="BD22"/>
      <c r="BE22"/>
    </row>
    <row r="23" spans="1:61" s="147" customFormat="1" ht="10.5" customHeight="1" x14ac:dyDescent="0.2">
      <c r="B23" s="147" t="s">
        <v>21</v>
      </c>
      <c r="C23" s="506" t="s">
        <v>109</v>
      </c>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162"/>
      <c r="BA23"/>
      <c r="BB23"/>
      <c r="BC23"/>
      <c r="BD23"/>
      <c r="BE23"/>
    </row>
    <row r="24" spans="1:61" s="147" customFormat="1" ht="10.5" customHeight="1" x14ac:dyDescent="0.2">
      <c r="B24" s="147" t="s">
        <v>90</v>
      </c>
      <c r="C24" s="506" t="s">
        <v>94</v>
      </c>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162"/>
    </row>
    <row r="25" spans="1:61" s="147" customFormat="1" ht="10.5" customHeight="1" x14ac:dyDescent="0.2">
      <c r="B25" s="147" t="s">
        <v>196</v>
      </c>
      <c r="C25" s="264" t="s">
        <v>197</v>
      </c>
      <c r="D25" s="264"/>
      <c r="E25" s="264"/>
      <c r="F25" s="264"/>
      <c r="G25" s="264"/>
      <c r="H25" s="264"/>
      <c r="I25" s="264"/>
      <c r="J25" s="264"/>
      <c r="K25" s="264"/>
      <c r="L25" s="264"/>
      <c r="M25" s="264"/>
      <c r="N25" s="269" t="s">
        <v>198</v>
      </c>
      <c r="O25" s="269"/>
      <c r="P25" s="269"/>
      <c r="Q25" s="269"/>
      <c r="R25" s="269"/>
      <c r="S25" s="269"/>
      <c r="T25" s="269"/>
      <c r="U25" s="269"/>
      <c r="V25" s="269"/>
      <c r="W25" s="269"/>
      <c r="X25" s="269"/>
      <c r="Z25" s="148"/>
      <c r="AA25" s="148"/>
      <c r="AB25" s="148"/>
      <c r="AC25" s="148"/>
      <c r="AD25" s="148"/>
    </row>
    <row r="26" spans="1:61" s="78" customFormat="1" ht="9.6" x14ac:dyDescent="0.15">
      <c r="A26" s="77"/>
      <c r="B26" s="13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BB26" s="79"/>
    </row>
    <row r="27" spans="1:61" s="81" customFormat="1" ht="10.199999999999999" thickBot="1" x14ac:dyDescent="0.2">
      <c r="A27" s="80"/>
      <c r="B27" s="13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BB27" s="82"/>
    </row>
    <row r="28" spans="1:61" s="2" customFormat="1" ht="24" customHeight="1" thickTop="1" thickBot="1" x14ac:dyDescent="0.25">
      <c r="A28" s="4"/>
      <c r="B28" s="110" t="s">
        <v>95</v>
      </c>
      <c r="I28" s="94"/>
      <c r="J28" s="4"/>
      <c r="K28" s="4"/>
      <c r="L28" s="4"/>
      <c r="M28" s="4"/>
      <c r="N28" s="4"/>
      <c r="O28" s="4"/>
      <c r="P28" s="4"/>
      <c r="Q28" s="4"/>
      <c r="R28" s="4"/>
      <c r="S28" s="4"/>
      <c r="T28" s="4"/>
      <c r="U28" s="4"/>
      <c r="V28" s="4"/>
      <c r="W28" s="275">
        <f>IF($J$29&lt;&gt;"",1,0)</f>
        <v>0</v>
      </c>
      <c r="X28" s="4"/>
      <c r="Y28" s="4"/>
      <c r="Z28" s="4"/>
      <c r="AA28" s="4"/>
      <c r="AB28" s="4"/>
      <c r="AC28" s="4"/>
      <c r="AD28" s="4"/>
      <c r="AE28" s="94"/>
      <c r="AF28" s="94"/>
      <c r="AG28" s="94"/>
      <c r="AH28" s="94"/>
      <c r="AI28" s="94"/>
      <c r="AJ28" s="507" t="s">
        <v>13</v>
      </c>
      <c r="AK28" s="508"/>
      <c r="AL28" s="508"/>
      <c r="AM28" s="508"/>
      <c r="AN28" s="508"/>
      <c r="AO28" s="508"/>
      <c r="AP28" s="509"/>
      <c r="AQ28" s="510"/>
      <c r="AR28" s="511"/>
      <c r="AS28" s="511"/>
      <c r="AT28" s="511"/>
      <c r="AU28" s="511"/>
      <c r="AV28" s="201" t="s">
        <v>2</v>
      </c>
      <c r="AW28" s="505"/>
      <c r="AX28" s="505"/>
      <c r="AY28" s="505"/>
      <c r="AZ28" s="201" t="s">
        <v>3</v>
      </c>
      <c r="BA28" s="505"/>
      <c r="BB28" s="505"/>
      <c r="BC28" s="505"/>
      <c r="BD28" s="201" t="s">
        <v>4</v>
      </c>
      <c r="BE28" s="75"/>
      <c r="BF28" s="3"/>
    </row>
    <row r="29" spans="1:61" s="2" customFormat="1" ht="24.9" customHeight="1" thickTop="1" x14ac:dyDescent="0.2">
      <c r="B29" s="459" t="s">
        <v>11</v>
      </c>
      <c r="C29" s="460"/>
      <c r="D29" s="460"/>
      <c r="E29" s="460"/>
      <c r="F29" s="460"/>
      <c r="G29" s="460"/>
      <c r="H29" s="460"/>
      <c r="I29" s="38" t="s">
        <v>22</v>
      </c>
      <c r="J29" s="461"/>
      <c r="K29" s="461"/>
      <c r="L29" s="461"/>
      <c r="M29" s="461"/>
      <c r="N29" s="461"/>
      <c r="O29" s="461"/>
      <c r="P29" s="461"/>
      <c r="Q29" s="461"/>
      <c r="R29" s="461"/>
      <c r="S29" s="461"/>
      <c r="T29" s="461"/>
      <c r="U29" s="461"/>
      <c r="V29" s="461"/>
      <c r="W29" s="461"/>
      <c r="X29" s="39" t="s">
        <v>23</v>
      </c>
      <c r="Y29" s="278" t="s">
        <v>10</v>
      </c>
      <c r="Z29" s="40"/>
      <c r="AA29" s="41"/>
      <c r="AB29" s="40"/>
      <c r="AC29" s="40"/>
      <c r="AD29" s="40"/>
      <c r="AE29" s="40"/>
      <c r="AF29" s="40"/>
      <c r="AG29" s="40"/>
      <c r="AH29" s="40"/>
      <c r="AI29" s="40"/>
      <c r="AJ29" s="73"/>
      <c r="AK29" s="73"/>
      <c r="AL29" s="73"/>
      <c r="AM29" s="73"/>
      <c r="AN29" s="73"/>
      <c r="AO29" s="73"/>
      <c r="AP29" s="73"/>
      <c r="AQ29" s="102"/>
      <c r="AR29" s="47"/>
      <c r="AS29" s="47"/>
      <c r="AT29" s="73"/>
      <c r="AU29" s="73"/>
      <c r="AV29" s="74"/>
      <c r="AW29" s="74"/>
      <c r="AX29" s="74"/>
      <c r="AY29" s="74"/>
      <c r="AZ29" s="74"/>
      <c r="BA29" s="74"/>
      <c r="BB29" s="74"/>
      <c r="BC29" s="74"/>
      <c r="BD29" s="74"/>
      <c r="BE29" s="70"/>
      <c r="BI29" s="3"/>
    </row>
    <row r="30" spans="1:61" s="2" customFormat="1" ht="24.9" customHeight="1" x14ac:dyDescent="0.2">
      <c r="B30" s="462" t="s">
        <v>12</v>
      </c>
      <c r="C30" s="463"/>
      <c r="D30" s="463"/>
      <c r="E30" s="463"/>
      <c r="F30" s="463"/>
      <c r="G30" s="463"/>
      <c r="H30" s="463"/>
      <c r="I30" s="61"/>
      <c r="J30" s="99"/>
      <c r="K30" s="136" t="s">
        <v>24</v>
      </c>
      <c r="L30" s="136"/>
      <c r="M30" s="136" t="s">
        <v>96</v>
      </c>
      <c r="N30" s="136"/>
      <c r="O30" s="464" t="s">
        <v>97</v>
      </c>
      <c r="P30" s="464"/>
      <c r="Q30" s="464"/>
      <c r="R30" s="464"/>
      <c r="S30" s="464"/>
      <c r="T30" s="464"/>
      <c r="U30" s="464"/>
      <c r="V30" s="464"/>
      <c r="W30" s="464"/>
      <c r="X30" s="464"/>
      <c r="Y30" s="42"/>
      <c r="Z30" s="43" t="s">
        <v>98</v>
      </c>
      <c r="AA30" s="43"/>
      <c r="AB30" s="43"/>
      <c r="AC30" s="136"/>
      <c r="AD30" s="42"/>
      <c r="AE30" s="42" t="s">
        <v>99</v>
      </c>
      <c r="AF30" s="42"/>
      <c r="AG30" s="43"/>
      <c r="AH30" s="136"/>
      <c r="AI30" s="43"/>
      <c r="AJ30" s="43" t="s">
        <v>25</v>
      </c>
      <c r="AK30" s="42"/>
      <c r="AL30" s="42"/>
      <c r="AM30" s="136"/>
      <c r="AN30" s="42"/>
      <c r="AO30" s="43" t="s">
        <v>26</v>
      </c>
      <c r="AP30" s="43"/>
      <c r="AQ30" s="43"/>
      <c r="AR30" s="136"/>
      <c r="AS30" s="43"/>
      <c r="AT30" s="465" t="s">
        <v>73</v>
      </c>
      <c r="AU30" s="465"/>
      <c r="AV30" s="465"/>
      <c r="AW30" s="465"/>
      <c r="AX30" s="139" t="s">
        <v>39</v>
      </c>
      <c r="AY30" s="466"/>
      <c r="AZ30" s="466"/>
      <c r="BA30" s="466"/>
      <c r="BB30" s="466"/>
      <c r="BC30" s="466"/>
      <c r="BD30" s="466"/>
      <c r="BE30" s="140" t="s">
        <v>27</v>
      </c>
      <c r="BI30" s="3"/>
    </row>
    <row r="31" spans="1:61" s="2" customFormat="1" ht="20.100000000000001" customHeight="1" x14ac:dyDescent="0.2">
      <c r="B31" s="467" t="s">
        <v>178</v>
      </c>
      <c r="C31" s="468"/>
      <c r="D31" s="468"/>
      <c r="E31" s="468"/>
      <c r="F31" s="468"/>
      <c r="G31" s="468"/>
      <c r="H31" s="468"/>
      <c r="I31" s="469" t="s">
        <v>28</v>
      </c>
      <c r="J31" s="470"/>
      <c r="K31" s="470"/>
      <c r="L31" s="470"/>
      <c r="M31" s="470"/>
      <c r="N31" s="471"/>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3"/>
      <c r="AY31" s="474" t="s">
        <v>5</v>
      </c>
      <c r="AZ31" s="475"/>
      <c r="BA31" s="475"/>
      <c r="BB31" s="475"/>
      <c r="BC31" s="475"/>
      <c r="BD31" s="475"/>
      <c r="BE31" s="476"/>
      <c r="BI31" s="3"/>
    </row>
    <row r="32" spans="1:61" s="2" customFormat="1" ht="30" customHeight="1" x14ac:dyDescent="0.2">
      <c r="B32" s="462"/>
      <c r="C32" s="468"/>
      <c r="D32" s="468"/>
      <c r="E32" s="468"/>
      <c r="F32" s="468"/>
      <c r="G32" s="468"/>
      <c r="H32" s="468"/>
      <c r="I32" s="477"/>
      <c r="J32" s="478"/>
      <c r="K32" s="478"/>
      <c r="L32" s="478"/>
      <c r="M32" s="478"/>
      <c r="N32" s="478"/>
      <c r="O32" s="478"/>
      <c r="P32" s="478"/>
      <c r="Q32" s="478"/>
      <c r="R32" s="478"/>
      <c r="S32" s="478"/>
      <c r="T32" s="478"/>
      <c r="U32" s="478"/>
      <c r="V32" s="478"/>
      <c r="W32" s="478"/>
      <c r="X32" s="478"/>
      <c r="Y32" s="478"/>
      <c r="Z32" s="478"/>
      <c r="AA32" s="478"/>
      <c r="AB32" s="478"/>
      <c r="AC32" s="478"/>
      <c r="AD32" s="478"/>
      <c r="AE32" s="478"/>
      <c r="AF32" s="478"/>
      <c r="AG32" s="478"/>
      <c r="AH32" s="478"/>
      <c r="AI32" s="478"/>
      <c r="AJ32" s="478"/>
      <c r="AK32" s="478"/>
      <c r="AL32" s="478"/>
      <c r="AM32" s="478"/>
      <c r="AN32" s="478"/>
      <c r="AO32" s="478"/>
      <c r="AP32" s="478"/>
      <c r="AQ32" s="478"/>
      <c r="AR32" s="478"/>
      <c r="AS32" s="478"/>
      <c r="AT32" s="478"/>
      <c r="AU32" s="478"/>
      <c r="AV32" s="478"/>
      <c r="AW32" s="478"/>
      <c r="AX32" s="479"/>
      <c r="AY32" s="480" t="s">
        <v>214</v>
      </c>
      <c r="AZ32" s="481"/>
      <c r="BA32" s="481"/>
      <c r="BB32" s="481"/>
      <c r="BC32" s="481"/>
      <c r="BD32" s="481"/>
      <c r="BE32" s="482"/>
      <c r="BI32" s="3"/>
    </row>
    <row r="33" spans="1:61" s="2" customFormat="1" ht="20.100000000000001" customHeight="1" x14ac:dyDescent="0.2">
      <c r="B33" s="467" t="s">
        <v>177</v>
      </c>
      <c r="C33" s="468"/>
      <c r="D33" s="468"/>
      <c r="E33" s="468"/>
      <c r="F33" s="468"/>
      <c r="G33" s="468"/>
      <c r="H33" s="468"/>
      <c r="I33" s="469" t="s">
        <v>28</v>
      </c>
      <c r="J33" s="470"/>
      <c r="K33" s="470"/>
      <c r="L33" s="470"/>
      <c r="M33" s="470"/>
      <c r="N33" s="471"/>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3"/>
      <c r="AY33" s="483"/>
      <c r="AZ33" s="484"/>
      <c r="BA33" s="484"/>
      <c r="BB33" s="484"/>
      <c r="BC33" s="484"/>
      <c r="BD33" s="484"/>
      <c r="BE33" s="485"/>
      <c r="BI33" s="3"/>
    </row>
    <row r="34" spans="1:61" s="2" customFormat="1" ht="30" customHeight="1" x14ac:dyDescent="0.2">
      <c r="B34" s="462"/>
      <c r="C34" s="468"/>
      <c r="D34" s="468"/>
      <c r="E34" s="468"/>
      <c r="F34" s="468"/>
      <c r="G34" s="468"/>
      <c r="H34" s="468"/>
      <c r="I34" s="477"/>
      <c r="J34" s="478"/>
      <c r="K34" s="478"/>
      <c r="L34" s="478"/>
      <c r="M34" s="478"/>
      <c r="N34" s="478"/>
      <c r="O34" s="478"/>
      <c r="P34" s="478"/>
      <c r="Q34" s="478"/>
      <c r="R34" s="478"/>
      <c r="S34" s="478"/>
      <c r="T34" s="478"/>
      <c r="U34" s="478"/>
      <c r="V34" s="478"/>
      <c r="W34" s="478"/>
      <c r="X34" s="478"/>
      <c r="Y34" s="478"/>
      <c r="Z34" s="478"/>
      <c r="AA34" s="478"/>
      <c r="AB34" s="478"/>
      <c r="AC34" s="478"/>
      <c r="AD34" s="478"/>
      <c r="AE34" s="478"/>
      <c r="AF34" s="478"/>
      <c r="AG34" s="478"/>
      <c r="AH34" s="478"/>
      <c r="AI34" s="478"/>
      <c r="AJ34" s="478"/>
      <c r="AK34" s="478"/>
      <c r="AL34" s="478"/>
      <c r="AM34" s="478"/>
      <c r="AN34" s="478"/>
      <c r="AO34" s="478"/>
      <c r="AP34" s="478"/>
      <c r="AQ34" s="478"/>
      <c r="AR34" s="478"/>
      <c r="AS34" s="478"/>
      <c r="AT34" s="478"/>
      <c r="AU34" s="478"/>
      <c r="AV34" s="478"/>
      <c r="AW34" s="478"/>
      <c r="AX34" s="479"/>
      <c r="AY34" s="483"/>
      <c r="AZ34" s="484"/>
      <c r="BA34" s="484"/>
      <c r="BB34" s="484"/>
      <c r="BC34" s="484"/>
      <c r="BD34" s="484"/>
      <c r="BE34" s="485"/>
      <c r="BI34" s="3"/>
    </row>
    <row r="35" spans="1:61" s="2" customFormat="1" ht="24.9" customHeight="1" x14ac:dyDescent="0.2">
      <c r="B35" s="462" t="s">
        <v>9</v>
      </c>
      <c r="C35" s="463"/>
      <c r="D35" s="463"/>
      <c r="E35" s="463"/>
      <c r="F35" s="463"/>
      <c r="G35" s="463"/>
      <c r="H35" s="463"/>
      <c r="I35" s="85"/>
      <c r="J35" s="99"/>
      <c r="K35" s="464" t="s">
        <v>29</v>
      </c>
      <c r="L35" s="464"/>
      <c r="M35" s="137" t="s">
        <v>30</v>
      </c>
      <c r="N35" s="99"/>
      <c r="O35" s="464" t="s">
        <v>31</v>
      </c>
      <c r="P35" s="464"/>
      <c r="Q35" s="86"/>
      <c r="R35" s="489" t="s">
        <v>32</v>
      </c>
      <c r="S35" s="490"/>
      <c r="T35" s="490"/>
      <c r="U35" s="490"/>
      <c r="V35" s="490"/>
      <c r="W35" s="490"/>
      <c r="X35" s="491"/>
      <c r="Y35" s="492"/>
      <c r="Z35" s="493"/>
      <c r="AA35" s="493"/>
      <c r="AB35" s="493"/>
      <c r="AC35" s="83" t="s">
        <v>33</v>
      </c>
      <c r="AD35" s="494"/>
      <c r="AE35" s="494"/>
      <c r="AF35" s="494"/>
      <c r="AG35" s="83" t="s">
        <v>34</v>
      </c>
      <c r="AH35" s="494"/>
      <c r="AI35" s="494"/>
      <c r="AJ35" s="494"/>
      <c r="AK35" s="83" t="s">
        <v>35</v>
      </c>
      <c r="AL35" s="68"/>
      <c r="AM35" s="495" t="s">
        <v>213</v>
      </c>
      <c r="AN35" s="496"/>
      <c r="AO35" s="496"/>
      <c r="AP35" s="496"/>
      <c r="AQ35" s="496"/>
      <c r="AR35" s="496"/>
      <c r="AS35" s="496"/>
      <c r="AT35" s="496"/>
      <c r="AU35" s="496"/>
      <c r="AV35" s="496"/>
      <c r="AW35" s="496"/>
      <c r="AX35" s="497"/>
      <c r="AY35" s="486"/>
      <c r="AZ35" s="487"/>
      <c r="BA35" s="487"/>
      <c r="BB35" s="487"/>
      <c r="BC35" s="487"/>
      <c r="BD35" s="487"/>
      <c r="BE35" s="488"/>
      <c r="BI35" s="3"/>
    </row>
    <row r="36" spans="1:61" s="2" customFormat="1" ht="24.9" customHeight="1" x14ac:dyDescent="0.2">
      <c r="B36" s="551" t="s">
        <v>14</v>
      </c>
      <c r="C36" s="552"/>
      <c r="D36" s="552"/>
      <c r="E36" s="552"/>
      <c r="F36" s="552"/>
      <c r="G36" s="552"/>
      <c r="H36" s="553"/>
      <c r="I36" s="44" t="s">
        <v>36</v>
      </c>
      <c r="J36" s="557"/>
      <c r="K36" s="558"/>
      <c r="L36" s="559"/>
      <c r="M36" s="45" t="s">
        <v>6</v>
      </c>
      <c r="N36" s="557"/>
      <c r="O36" s="558"/>
      <c r="P36" s="558"/>
      <c r="Q36" s="559"/>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1"/>
      <c r="BI36" s="3"/>
    </row>
    <row r="37" spans="1:61" s="2" customFormat="1" ht="5.0999999999999996" customHeight="1" x14ac:dyDescent="0.2">
      <c r="B37" s="554"/>
      <c r="C37" s="555"/>
      <c r="D37" s="555"/>
      <c r="E37" s="555"/>
      <c r="F37" s="555"/>
      <c r="G37" s="555"/>
      <c r="H37" s="556"/>
      <c r="I37" s="62"/>
      <c r="J37" s="58"/>
      <c r="K37" s="58"/>
      <c r="L37" s="58"/>
      <c r="M37" s="58"/>
      <c r="N37" s="58"/>
      <c r="O37" s="58"/>
      <c r="P37" s="58"/>
      <c r="Q37" s="58"/>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2"/>
      <c r="BA37" s="562"/>
      <c r="BB37" s="562"/>
      <c r="BC37" s="562"/>
      <c r="BD37" s="562"/>
      <c r="BE37" s="563"/>
      <c r="BI37" s="3"/>
    </row>
    <row r="38" spans="1:61" s="2" customFormat="1" ht="20.100000000000001" customHeight="1" x14ac:dyDescent="0.2">
      <c r="B38" s="554"/>
      <c r="C38" s="555"/>
      <c r="D38" s="555"/>
      <c r="E38" s="555"/>
      <c r="F38" s="555"/>
      <c r="G38" s="555"/>
      <c r="H38" s="556"/>
      <c r="I38" s="46" t="s">
        <v>37</v>
      </c>
      <c r="J38" s="47"/>
      <c r="K38" s="47"/>
      <c r="L38" s="47"/>
      <c r="M38" s="47"/>
      <c r="N38" s="59"/>
      <c r="O38" s="63"/>
      <c r="P38" s="512" t="s">
        <v>38</v>
      </c>
      <c r="Q38" s="512"/>
      <c r="R38" s="512"/>
      <c r="S38" s="512"/>
      <c r="T38" s="512"/>
      <c r="U38" s="512"/>
      <c r="V38" s="512"/>
      <c r="W38" s="512"/>
      <c r="X38" s="57" t="s">
        <v>39</v>
      </c>
      <c r="Y38" s="513"/>
      <c r="Z38" s="513"/>
      <c r="AA38" s="513"/>
      <c r="AB38" s="513"/>
      <c r="AC38" s="513"/>
      <c r="AD38" s="513"/>
      <c r="AE38" s="513"/>
      <c r="AF38" s="513"/>
      <c r="AG38" s="513"/>
      <c r="AH38" s="513"/>
      <c r="AI38" s="513"/>
      <c r="AJ38" s="513"/>
      <c r="AK38" s="513"/>
      <c r="AL38" s="514"/>
      <c r="AM38" s="513"/>
      <c r="AN38" s="513"/>
      <c r="AO38" s="513"/>
      <c r="AP38" s="513"/>
      <c r="AQ38" s="513"/>
      <c r="AR38" s="513"/>
      <c r="AS38" s="513"/>
      <c r="AT38" s="513"/>
      <c r="AU38" s="513"/>
      <c r="AV38" s="513"/>
      <c r="AW38" s="513"/>
      <c r="AX38" s="513"/>
      <c r="AY38" s="513"/>
      <c r="AZ38" s="513"/>
      <c r="BA38" s="513"/>
      <c r="BB38" s="513"/>
      <c r="BC38" s="513"/>
      <c r="BD38" s="513"/>
      <c r="BE38" s="60" t="s">
        <v>27</v>
      </c>
      <c r="BI38" s="3"/>
    </row>
    <row r="39" spans="1:61" s="2" customFormat="1" ht="24.9" customHeight="1" x14ac:dyDescent="0.2">
      <c r="B39" s="554"/>
      <c r="C39" s="555"/>
      <c r="D39" s="555"/>
      <c r="E39" s="555"/>
      <c r="F39" s="555"/>
      <c r="G39" s="555"/>
      <c r="H39" s="556"/>
      <c r="I39" s="515" t="s">
        <v>7</v>
      </c>
      <c r="J39" s="516"/>
      <c r="K39" s="516"/>
      <c r="L39" s="516"/>
      <c r="M39" s="516"/>
      <c r="N39" s="516"/>
      <c r="O39" s="517"/>
      <c r="P39" s="93"/>
      <c r="Q39" s="48" t="s">
        <v>40</v>
      </c>
      <c r="R39" s="518"/>
      <c r="S39" s="518"/>
      <c r="T39" s="518"/>
      <c r="U39" s="518"/>
      <c r="V39" s="103" t="s">
        <v>27</v>
      </c>
      <c r="W39" s="519"/>
      <c r="X39" s="519"/>
      <c r="Y39" s="519"/>
      <c r="Z39" s="519"/>
      <c r="AA39" s="519"/>
      <c r="AB39" s="104" t="s">
        <v>41</v>
      </c>
      <c r="AC39" s="518"/>
      <c r="AD39" s="518"/>
      <c r="AE39" s="518"/>
      <c r="AF39" s="518"/>
      <c r="AG39" s="518"/>
      <c r="AH39" s="518"/>
      <c r="AI39" s="520"/>
      <c r="AJ39" s="516" t="s">
        <v>8</v>
      </c>
      <c r="AK39" s="516"/>
      <c r="AL39" s="516"/>
      <c r="AM39" s="516"/>
      <c r="AN39" s="517"/>
      <c r="AO39" s="48" t="s">
        <v>40</v>
      </c>
      <c r="AP39" s="518"/>
      <c r="AQ39" s="518"/>
      <c r="AR39" s="518"/>
      <c r="AS39" s="518"/>
      <c r="AT39" s="103" t="s">
        <v>27</v>
      </c>
      <c r="AU39" s="519"/>
      <c r="AV39" s="519"/>
      <c r="AW39" s="519"/>
      <c r="AX39" s="519"/>
      <c r="AY39" s="519"/>
      <c r="AZ39" s="104" t="s">
        <v>41</v>
      </c>
      <c r="BA39" s="518"/>
      <c r="BB39" s="518"/>
      <c r="BC39" s="518"/>
      <c r="BD39" s="518"/>
      <c r="BE39" s="521"/>
      <c r="BI39" s="3"/>
    </row>
    <row r="40" spans="1:61" s="2" customFormat="1" ht="24.9" customHeight="1" x14ac:dyDescent="0.2">
      <c r="B40" s="554"/>
      <c r="C40" s="555"/>
      <c r="D40" s="555"/>
      <c r="E40" s="555"/>
      <c r="F40" s="555"/>
      <c r="G40" s="555"/>
      <c r="H40" s="556"/>
      <c r="I40" s="515" t="s">
        <v>15</v>
      </c>
      <c r="J40" s="516"/>
      <c r="K40" s="516"/>
      <c r="L40" s="516"/>
      <c r="M40" s="516"/>
      <c r="N40" s="516"/>
      <c r="O40" s="517"/>
      <c r="P40" s="93"/>
      <c r="Q40" s="71" t="s">
        <v>40</v>
      </c>
      <c r="R40" s="518"/>
      <c r="S40" s="518"/>
      <c r="T40" s="518"/>
      <c r="U40" s="518"/>
      <c r="V40" s="105" t="s">
        <v>27</v>
      </c>
      <c r="W40" s="519"/>
      <c r="X40" s="519"/>
      <c r="Y40" s="519"/>
      <c r="Z40" s="519"/>
      <c r="AA40" s="519"/>
      <c r="AB40" s="106" t="s">
        <v>41</v>
      </c>
      <c r="AC40" s="518"/>
      <c r="AD40" s="518"/>
      <c r="AE40" s="518"/>
      <c r="AF40" s="518"/>
      <c r="AG40" s="518"/>
      <c r="AH40" s="518"/>
      <c r="AI40" s="520"/>
      <c r="AJ40" s="92"/>
      <c r="AK40" s="92"/>
      <c r="AL40" s="91"/>
      <c r="AM40" s="91"/>
      <c r="AN40" s="91"/>
      <c r="AO40" s="91"/>
      <c r="AP40" s="91"/>
      <c r="AQ40" s="91"/>
      <c r="AR40" s="91"/>
      <c r="AS40" s="91"/>
      <c r="AT40" s="91"/>
      <c r="AU40" s="91"/>
      <c r="AV40" s="91"/>
      <c r="AW40" s="72"/>
      <c r="AX40" s="88"/>
      <c r="AY40" s="88"/>
      <c r="AZ40" s="88"/>
      <c r="BA40" s="88"/>
      <c r="BB40" s="88"/>
      <c r="BC40" s="88"/>
      <c r="BD40" s="88"/>
      <c r="BE40" s="89"/>
      <c r="BI40" s="3"/>
    </row>
    <row r="41" spans="1:61" s="2" customFormat="1" ht="24.9" customHeight="1" x14ac:dyDescent="0.2">
      <c r="B41" s="554"/>
      <c r="C41" s="555"/>
      <c r="D41" s="555"/>
      <c r="E41" s="555"/>
      <c r="F41" s="555"/>
      <c r="G41" s="555"/>
      <c r="H41" s="556"/>
      <c r="I41" s="537" t="s">
        <v>16</v>
      </c>
      <c r="J41" s="538"/>
      <c r="K41" s="538"/>
      <c r="L41" s="538"/>
      <c r="M41" s="538"/>
      <c r="N41" s="538"/>
      <c r="O41" s="539"/>
      <c r="P41" s="191"/>
      <c r="Q41" s="519"/>
      <c r="R41" s="519"/>
      <c r="S41" s="519"/>
      <c r="T41" s="519"/>
      <c r="U41" s="519"/>
      <c r="V41" s="519"/>
      <c r="W41" s="519"/>
      <c r="X41" s="519"/>
      <c r="Y41" s="519"/>
      <c r="Z41" s="519"/>
      <c r="AA41" s="519"/>
      <c r="AB41" s="519"/>
      <c r="AC41" s="519"/>
      <c r="AD41" s="519"/>
      <c r="AE41" s="519"/>
      <c r="AF41" s="519"/>
      <c r="AG41" s="519"/>
      <c r="AH41" s="519"/>
      <c r="AI41" s="519"/>
      <c r="AJ41" s="519"/>
      <c r="AK41" s="519"/>
      <c r="AL41" s="519"/>
      <c r="AM41" s="519"/>
      <c r="AN41" s="256" t="s">
        <v>176</v>
      </c>
      <c r="AO41" s="540"/>
      <c r="AP41" s="540"/>
      <c r="AQ41" s="540"/>
      <c r="AR41" s="540"/>
      <c r="AS41" s="540"/>
      <c r="AT41" s="540"/>
      <c r="AU41" s="540"/>
      <c r="AV41" s="540"/>
      <c r="AW41" s="540"/>
      <c r="AX41" s="540"/>
      <c r="AY41" s="540"/>
      <c r="AZ41" s="540"/>
      <c r="BA41" s="540"/>
      <c r="BB41" s="540"/>
      <c r="BC41" s="540"/>
      <c r="BD41" s="540"/>
      <c r="BE41" s="90"/>
      <c r="BI41" s="3"/>
    </row>
    <row r="42" spans="1:61" s="1" customFormat="1" ht="20.100000000000001" customHeight="1" x14ac:dyDescent="0.2">
      <c r="B42" s="541" t="s">
        <v>222</v>
      </c>
      <c r="C42" s="542"/>
      <c r="D42" s="542"/>
      <c r="E42" s="542"/>
      <c r="F42" s="542"/>
      <c r="G42" s="542"/>
      <c r="H42" s="543"/>
      <c r="I42" s="192"/>
      <c r="J42" s="193" t="s">
        <v>42</v>
      </c>
      <c r="K42" s="194"/>
      <c r="L42" s="194"/>
      <c r="M42" s="194"/>
      <c r="N42" s="48"/>
      <c r="O42" s="195"/>
      <c r="P42" s="195"/>
      <c r="Q42" s="195"/>
      <c r="R42" s="195"/>
      <c r="S42" s="195"/>
      <c r="T42" s="44"/>
      <c r="U42" s="195"/>
      <c r="V42" s="195"/>
      <c r="W42" s="195"/>
      <c r="X42" s="195"/>
      <c r="Y42" s="195"/>
      <c r="Z42" s="15"/>
      <c r="AA42" s="196"/>
      <c r="AB42" s="197"/>
      <c r="AC42" s="197"/>
      <c r="AD42" s="197"/>
      <c r="AE42" s="197"/>
      <c r="AF42" s="198"/>
      <c r="AG42" s="194"/>
      <c r="AH42" s="194"/>
      <c r="AI42" s="194"/>
      <c r="AJ42" s="194"/>
      <c r="AK42" s="194"/>
      <c r="AL42" s="194"/>
      <c r="AM42" s="48"/>
      <c r="AN42" s="195"/>
      <c r="AO42" s="195"/>
      <c r="AP42" s="195"/>
      <c r="AQ42" s="195"/>
      <c r="AR42" s="195"/>
      <c r="AS42" s="195"/>
      <c r="AT42" s="195"/>
      <c r="AU42" s="195"/>
      <c r="AV42" s="195"/>
      <c r="AW42" s="195"/>
      <c r="AX42" s="15"/>
      <c r="AY42" s="196"/>
      <c r="AZ42" s="197"/>
      <c r="BA42" s="197"/>
      <c r="BB42" s="197"/>
      <c r="BC42" s="197"/>
      <c r="BD42" s="197"/>
      <c r="BE42" s="199"/>
      <c r="BI42" s="3"/>
    </row>
    <row r="43" spans="1:61" s="2" customFormat="1" ht="30" customHeight="1" thickBot="1" x14ac:dyDescent="0.25">
      <c r="B43" s="544"/>
      <c r="C43" s="545"/>
      <c r="D43" s="545"/>
      <c r="E43" s="545"/>
      <c r="F43" s="545"/>
      <c r="G43" s="545"/>
      <c r="H43" s="546"/>
      <c r="I43" s="64"/>
      <c r="J43" s="547"/>
      <c r="K43" s="547"/>
      <c r="L43" s="547"/>
      <c r="M43" s="547"/>
      <c r="N43" s="200" t="s">
        <v>33</v>
      </c>
      <c r="O43" s="548"/>
      <c r="P43" s="548"/>
      <c r="Q43" s="548"/>
      <c r="R43" s="200" t="s">
        <v>34</v>
      </c>
      <c r="S43" s="548"/>
      <c r="T43" s="548"/>
      <c r="U43" s="548"/>
      <c r="V43" s="200" t="s">
        <v>35</v>
      </c>
      <c r="W43" s="64"/>
      <c r="X43" s="64"/>
      <c r="Y43" s="64"/>
      <c r="Z43" s="549" t="s">
        <v>17</v>
      </c>
      <c r="AA43" s="549"/>
      <c r="AB43" s="549"/>
      <c r="AC43" s="549"/>
      <c r="AD43" s="549"/>
      <c r="AE43" s="549"/>
      <c r="AF43" s="549"/>
      <c r="AG43" s="549"/>
      <c r="AH43" s="549"/>
      <c r="AI43" s="550"/>
      <c r="AJ43" s="550"/>
      <c r="AK43" s="550"/>
      <c r="AL43" s="550"/>
      <c r="AM43" s="550"/>
      <c r="AN43" s="550"/>
      <c r="AO43" s="550"/>
      <c r="AP43" s="550"/>
      <c r="AQ43" s="550"/>
      <c r="AR43" s="550"/>
      <c r="AS43" s="550"/>
      <c r="AT43" s="550"/>
      <c r="AU43" s="550"/>
      <c r="AV43" s="550"/>
      <c r="AW43" s="550"/>
      <c r="AX43" s="550"/>
      <c r="AY43" s="550"/>
      <c r="AZ43" s="550"/>
      <c r="BA43" s="550"/>
      <c r="BB43" s="65"/>
      <c r="BC43" s="65"/>
      <c r="BD43" s="65"/>
      <c r="BE43" s="66"/>
      <c r="BI43" s="3"/>
    </row>
    <row r="44" spans="1:61" s="113" customFormat="1" ht="10.95" customHeight="1" thickTop="1" x14ac:dyDescent="0.2">
      <c r="A44" s="111"/>
      <c r="B44" s="112"/>
      <c r="C44" s="112"/>
      <c r="D44" s="112"/>
      <c r="E44" s="112"/>
      <c r="F44" s="112"/>
      <c r="G44" s="112"/>
      <c r="H44" s="112"/>
      <c r="I44" s="112"/>
      <c r="J44" s="112"/>
      <c r="K44" s="112"/>
      <c r="AA44" s="112"/>
      <c r="BB44" s="114"/>
    </row>
    <row r="45" spans="1:61" s="1" customFormat="1" ht="25.5" customHeight="1" thickBot="1" x14ac:dyDescent="0.2">
      <c r="A45" s="4"/>
      <c r="B45" s="170" t="s">
        <v>236</v>
      </c>
      <c r="M45" s="4"/>
      <c r="N45" s="4"/>
      <c r="O45" s="4"/>
      <c r="P45" s="151"/>
      <c r="Q45" s="4"/>
      <c r="R45" s="4"/>
      <c r="S45" s="4"/>
      <c r="T45" s="4"/>
      <c r="U45" s="4"/>
      <c r="V45" s="4"/>
      <c r="W45" s="4"/>
      <c r="X45" s="4"/>
      <c r="Y45" s="4"/>
      <c r="Z45" s="4"/>
      <c r="AA45" s="4"/>
      <c r="AB45" s="4"/>
      <c r="AC45" s="4"/>
      <c r="AD45" s="4"/>
      <c r="AM45" s="248"/>
      <c r="AN45" s="18"/>
      <c r="AO45" s="18"/>
      <c r="AP45" s="18"/>
      <c r="AQ45" s="18"/>
      <c r="AR45" s="249"/>
      <c r="AS45" s="239"/>
      <c r="AT45" s="239"/>
      <c r="AU45" s="239"/>
      <c r="AV45" s="239"/>
      <c r="AW45" s="51"/>
      <c r="AX45" s="249"/>
      <c r="AY45" s="249"/>
      <c r="AZ45" s="249"/>
      <c r="BA45" s="51"/>
      <c r="BB45" s="249"/>
      <c r="BC45" s="249"/>
      <c r="BD45" s="249"/>
      <c r="BE45" s="51"/>
      <c r="BF45" s="3"/>
    </row>
    <row r="46" spans="1:61" ht="18" customHeight="1" thickTop="1" x14ac:dyDescent="0.2">
      <c r="A46" s="9"/>
      <c r="B46" s="52" t="s">
        <v>44</v>
      </c>
      <c r="C46" s="100"/>
      <c r="D46" s="523" t="s">
        <v>228</v>
      </c>
      <c r="E46" s="523"/>
      <c r="F46" s="523"/>
      <c r="G46" s="523"/>
      <c r="H46" s="523"/>
      <c r="I46" s="523"/>
      <c r="J46" s="523"/>
      <c r="K46" s="523"/>
      <c r="L46" s="523"/>
      <c r="M46" s="523"/>
      <c r="N46" s="523"/>
      <c r="O46" s="524"/>
      <c r="P46" s="84"/>
      <c r="Q46" s="84"/>
      <c r="R46" s="522" t="s">
        <v>229</v>
      </c>
      <c r="S46" s="522"/>
      <c r="T46" s="522"/>
      <c r="U46" s="522"/>
      <c r="V46" s="522"/>
      <c r="W46" s="522"/>
      <c r="X46" s="522"/>
      <c r="Y46" s="522"/>
      <c r="Z46" s="522"/>
      <c r="AA46" s="522"/>
      <c r="AB46" s="522"/>
      <c r="AC46" s="534"/>
      <c r="AD46" s="124"/>
      <c r="AE46" s="246"/>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9"/>
      <c r="BG46" s="238">
        <v>2</v>
      </c>
      <c r="BH46" s="9"/>
      <c r="BI46" s="9"/>
    </row>
    <row r="47" spans="1:61" ht="18" customHeight="1" thickBot="1" x14ac:dyDescent="0.25">
      <c r="A47" s="9"/>
      <c r="B47" s="107"/>
      <c r="C47" s="95"/>
      <c r="D47" s="525"/>
      <c r="E47" s="525"/>
      <c r="F47" s="525"/>
      <c r="G47" s="525"/>
      <c r="H47" s="525"/>
      <c r="I47" s="525"/>
      <c r="J47" s="525"/>
      <c r="K47" s="525"/>
      <c r="L47" s="525"/>
      <c r="M47" s="525"/>
      <c r="N47" s="525"/>
      <c r="O47" s="526"/>
      <c r="P47" s="135"/>
      <c r="Q47" s="135"/>
      <c r="R47" s="535"/>
      <c r="S47" s="535"/>
      <c r="T47" s="535"/>
      <c r="U47" s="535"/>
      <c r="V47" s="535"/>
      <c r="W47" s="535"/>
      <c r="X47" s="535"/>
      <c r="Y47" s="535"/>
      <c r="Z47" s="535"/>
      <c r="AA47" s="535"/>
      <c r="AB47" s="535"/>
      <c r="AC47" s="536"/>
      <c r="AD47" s="124"/>
      <c r="AE47" s="247" t="s">
        <v>163</v>
      </c>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9"/>
      <c r="BG47" s="9"/>
      <c r="BH47" s="9"/>
      <c r="BI47" s="9"/>
    </row>
    <row r="48" spans="1:61" s="5" customFormat="1" ht="12" customHeight="1" thickTop="1" x14ac:dyDescent="0.2">
      <c r="A48" s="6"/>
      <c r="C48" s="7"/>
      <c r="D48" s="7"/>
      <c r="E48" s="7"/>
      <c r="F48" s="7"/>
      <c r="G48" s="7"/>
      <c r="H48" s="7"/>
      <c r="I48" s="7"/>
      <c r="J48" s="7"/>
      <c r="K48" s="7"/>
      <c r="AA48" s="7"/>
      <c r="BB48" s="8"/>
    </row>
    <row r="49" spans="1:61" s="113" customFormat="1" ht="6.6" customHeight="1" x14ac:dyDescent="0.2">
      <c r="A49" s="111"/>
      <c r="B49" s="112"/>
      <c r="C49" s="112"/>
      <c r="D49" s="112"/>
      <c r="E49" s="112"/>
      <c r="F49" s="112"/>
      <c r="G49" s="112"/>
      <c r="H49" s="112"/>
      <c r="I49" s="112"/>
      <c r="J49" s="112"/>
      <c r="K49" s="112"/>
      <c r="AA49" s="112"/>
      <c r="BB49" s="114"/>
    </row>
    <row r="50" spans="1:61" s="1" customFormat="1" ht="25.5" customHeight="1" thickBot="1" x14ac:dyDescent="0.25">
      <c r="A50" s="4"/>
      <c r="B50" s="170" t="s">
        <v>67</v>
      </c>
      <c r="M50" s="4"/>
      <c r="N50" s="4"/>
      <c r="O50" s="4"/>
      <c r="P50" s="4"/>
      <c r="Q50" s="4"/>
      <c r="R50" s="4"/>
      <c r="S50" s="4"/>
      <c r="T50" s="4"/>
      <c r="U50" s="4"/>
      <c r="V50" s="4"/>
      <c r="W50" s="4"/>
      <c r="X50" s="4"/>
      <c r="Y50" s="4"/>
      <c r="Z50" s="4"/>
      <c r="AA50" s="4"/>
      <c r="AB50" s="4"/>
      <c r="AC50" s="4"/>
      <c r="AD50" s="4"/>
      <c r="AM50" s="566"/>
      <c r="AN50" s="567"/>
      <c r="AO50" s="567"/>
      <c r="AP50" s="567"/>
      <c r="AQ50" s="567"/>
      <c r="AR50" s="564"/>
      <c r="AS50" s="565"/>
      <c r="AT50" s="565"/>
      <c r="AU50" s="565"/>
      <c r="AV50" s="565"/>
      <c r="AW50" s="51"/>
      <c r="AX50" s="564"/>
      <c r="AY50" s="564"/>
      <c r="AZ50" s="564"/>
      <c r="BA50" s="51"/>
      <c r="BB50" s="564"/>
      <c r="BC50" s="564"/>
      <c r="BD50" s="564"/>
      <c r="BE50" s="51"/>
      <c r="BF50" s="3"/>
    </row>
    <row r="51" spans="1:61" ht="18" customHeight="1" thickTop="1" x14ac:dyDescent="0.2">
      <c r="A51" s="9"/>
      <c r="B51" s="52" t="s">
        <v>44</v>
      </c>
      <c r="C51" s="100"/>
      <c r="D51" s="523" t="s">
        <v>68</v>
      </c>
      <c r="E51" s="523"/>
      <c r="F51" s="523"/>
      <c r="G51" s="523"/>
      <c r="H51" s="523"/>
      <c r="I51" s="523"/>
      <c r="J51" s="523"/>
      <c r="K51" s="523"/>
      <c r="L51" s="523"/>
      <c r="M51" s="523"/>
      <c r="N51" s="523"/>
      <c r="O51" s="524"/>
      <c r="P51" s="84"/>
      <c r="Q51" s="84"/>
      <c r="R51" s="522" t="s">
        <v>170</v>
      </c>
      <c r="S51" s="523"/>
      <c r="T51" s="523"/>
      <c r="U51" s="523"/>
      <c r="V51" s="523"/>
      <c r="W51" s="523"/>
      <c r="X51" s="523"/>
      <c r="Y51" s="523"/>
      <c r="Z51" s="523"/>
      <c r="AA51" s="523"/>
      <c r="AB51" s="523"/>
      <c r="AC51" s="523"/>
      <c r="AD51" s="124"/>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9"/>
      <c r="BG51" s="9"/>
      <c r="BH51" s="9"/>
      <c r="BI51" s="9"/>
    </row>
    <row r="52" spans="1:61" ht="18" customHeight="1" thickBot="1" x14ac:dyDescent="0.25">
      <c r="A52" s="9"/>
      <c r="B52" s="107"/>
      <c r="C52" s="95"/>
      <c r="D52" s="525"/>
      <c r="E52" s="525"/>
      <c r="F52" s="525"/>
      <c r="G52" s="525"/>
      <c r="H52" s="525"/>
      <c r="I52" s="525"/>
      <c r="J52" s="525"/>
      <c r="K52" s="525"/>
      <c r="L52" s="525"/>
      <c r="M52" s="525"/>
      <c r="N52" s="525"/>
      <c r="O52" s="526"/>
      <c r="P52" s="135"/>
      <c r="Q52" s="135"/>
      <c r="R52" s="525"/>
      <c r="S52" s="525"/>
      <c r="T52" s="525"/>
      <c r="U52" s="525"/>
      <c r="V52" s="525"/>
      <c r="W52" s="525"/>
      <c r="X52" s="525"/>
      <c r="Y52" s="525"/>
      <c r="Z52" s="525"/>
      <c r="AA52" s="525"/>
      <c r="AB52" s="525"/>
      <c r="AC52" s="525"/>
      <c r="AD52" s="124"/>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9"/>
      <c r="BG52" s="9"/>
      <c r="BH52" s="9"/>
      <c r="BI52" s="9"/>
    </row>
    <row r="53" spans="1:61" s="113" customFormat="1" ht="6" customHeight="1" thickTop="1" x14ac:dyDescent="0.2">
      <c r="A53" s="111"/>
      <c r="B53" s="112"/>
      <c r="C53" s="112"/>
      <c r="D53" s="112"/>
      <c r="E53" s="112"/>
      <c r="F53" s="112"/>
      <c r="G53" s="112"/>
      <c r="H53" s="112"/>
      <c r="I53" s="112"/>
      <c r="J53" s="112"/>
      <c r="K53" s="112"/>
      <c r="AA53" s="112"/>
      <c r="BB53" s="114"/>
    </row>
    <row r="54" spans="1:61" s="1" customFormat="1" ht="25.5" customHeight="1" thickBot="1" x14ac:dyDescent="0.25">
      <c r="A54" s="4"/>
      <c r="B54" s="170" t="s">
        <v>43</v>
      </c>
      <c r="M54" s="4"/>
      <c r="N54" s="4"/>
      <c r="O54" s="4"/>
      <c r="P54" s="4"/>
      <c r="Q54" s="4"/>
      <c r="R54" s="4"/>
      <c r="S54" s="4"/>
      <c r="T54" s="4"/>
      <c r="U54" s="4"/>
      <c r="V54" s="4"/>
      <c r="W54" s="4"/>
      <c r="X54" s="4"/>
      <c r="Y54" s="4"/>
      <c r="Z54" s="4"/>
      <c r="AA54" s="4"/>
      <c r="AB54" s="4"/>
      <c r="AC54" s="4"/>
      <c r="AD54" s="4"/>
      <c r="AM54" s="566"/>
      <c r="AN54" s="567"/>
      <c r="AO54" s="567"/>
      <c r="AP54" s="567"/>
      <c r="AQ54" s="567"/>
      <c r="AR54" s="564"/>
      <c r="AS54" s="565"/>
      <c r="AT54" s="565"/>
      <c r="AU54" s="565"/>
      <c r="AV54" s="565"/>
      <c r="AW54" s="51"/>
      <c r="AX54" s="564"/>
      <c r="AY54" s="564"/>
      <c r="AZ54" s="564"/>
      <c r="BA54" s="51"/>
      <c r="BB54" s="564"/>
      <c r="BC54" s="564"/>
      <c r="BD54" s="564"/>
      <c r="BE54" s="51"/>
      <c r="BF54" s="3"/>
    </row>
    <row r="55" spans="1:61" ht="18" customHeight="1" thickTop="1" x14ac:dyDescent="0.2">
      <c r="A55" s="9"/>
      <c r="B55" s="52" t="s">
        <v>44</v>
      </c>
      <c r="C55" s="100"/>
      <c r="D55" s="523" t="s">
        <v>180</v>
      </c>
      <c r="E55" s="523"/>
      <c r="F55" s="523"/>
      <c r="G55" s="523"/>
      <c r="H55" s="523"/>
      <c r="I55" s="523"/>
      <c r="J55" s="523"/>
      <c r="K55" s="523"/>
      <c r="L55" s="523"/>
      <c r="M55" s="523"/>
      <c r="N55" s="523"/>
      <c r="O55" s="524"/>
      <c r="P55" s="84"/>
      <c r="Q55" s="84"/>
      <c r="R55" s="522" t="s">
        <v>181</v>
      </c>
      <c r="S55" s="523"/>
      <c r="T55" s="523"/>
      <c r="U55" s="523"/>
      <c r="V55" s="523"/>
      <c r="W55" s="523"/>
      <c r="X55" s="523"/>
      <c r="Y55" s="523"/>
      <c r="Z55" s="523"/>
      <c r="AA55" s="523"/>
      <c r="AB55" s="523"/>
      <c r="AC55" s="524"/>
      <c r="AD55" s="84"/>
      <c r="AE55" s="84"/>
      <c r="AF55" s="523" t="s">
        <v>66</v>
      </c>
      <c r="AG55" s="523"/>
      <c r="AH55" s="523"/>
      <c r="AI55" s="523"/>
      <c r="AJ55" s="523"/>
      <c r="AK55" s="523"/>
      <c r="AL55" s="523"/>
      <c r="AM55" s="523"/>
      <c r="AN55" s="523"/>
      <c r="AO55" s="523"/>
      <c r="AP55" s="523"/>
      <c r="AQ55" s="527"/>
      <c r="AR55" s="141"/>
      <c r="AS55" s="141"/>
      <c r="AT55" s="141"/>
      <c r="AU55" s="141"/>
      <c r="AV55" s="141"/>
      <c r="AW55" s="141"/>
      <c r="AX55" s="141"/>
      <c r="AY55" s="141"/>
      <c r="AZ55" s="141"/>
      <c r="BA55" s="141"/>
      <c r="BB55" s="141"/>
      <c r="BC55" s="141"/>
      <c r="BD55" s="141"/>
      <c r="BE55" s="141"/>
      <c r="BF55" s="9"/>
    </row>
    <row r="56" spans="1:61" ht="18" customHeight="1" thickBot="1" x14ac:dyDescent="0.25">
      <c r="A56" s="9"/>
      <c r="B56" s="107"/>
      <c r="C56" s="95"/>
      <c r="D56" s="525"/>
      <c r="E56" s="525"/>
      <c r="F56" s="525"/>
      <c r="G56" s="525"/>
      <c r="H56" s="525"/>
      <c r="I56" s="525"/>
      <c r="J56" s="525"/>
      <c r="K56" s="525"/>
      <c r="L56" s="525"/>
      <c r="M56" s="525"/>
      <c r="N56" s="525"/>
      <c r="O56" s="526"/>
      <c r="P56" s="135"/>
      <c r="Q56" s="135"/>
      <c r="R56" s="525"/>
      <c r="S56" s="525"/>
      <c r="T56" s="525"/>
      <c r="U56" s="525"/>
      <c r="V56" s="525"/>
      <c r="W56" s="525"/>
      <c r="X56" s="525"/>
      <c r="Y56" s="525"/>
      <c r="Z56" s="525"/>
      <c r="AA56" s="525"/>
      <c r="AB56" s="525"/>
      <c r="AC56" s="526"/>
      <c r="AD56" s="135"/>
      <c r="AE56" s="135"/>
      <c r="AF56" s="525"/>
      <c r="AG56" s="525"/>
      <c r="AH56" s="525"/>
      <c r="AI56" s="525"/>
      <c r="AJ56" s="525"/>
      <c r="AK56" s="525"/>
      <c r="AL56" s="525"/>
      <c r="AM56" s="525"/>
      <c r="AN56" s="525"/>
      <c r="AO56" s="525"/>
      <c r="AP56" s="525"/>
      <c r="AQ56" s="528"/>
      <c r="AR56" s="141"/>
      <c r="AS56" s="141"/>
      <c r="AT56" s="141"/>
      <c r="AU56" s="141"/>
      <c r="AV56" s="141"/>
      <c r="AW56" s="141"/>
      <c r="AX56" s="141"/>
      <c r="AY56" s="141"/>
      <c r="AZ56" s="141"/>
      <c r="BA56" s="141"/>
      <c r="BB56" s="141"/>
      <c r="BC56" s="141"/>
      <c r="BD56" s="141"/>
      <c r="BE56" s="141"/>
      <c r="BF56" s="9"/>
    </row>
    <row r="57" spans="1:61" s="113" customFormat="1" ht="5.4" customHeight="1" thickTop="1" x14ac:dyDescent="0.2">
      <c r="A57" s="111"/>
      <c r="B57" s="112"/>
      <c r="C57" s="112"/>
      <c r="D57" s="112"/>
      <c r="E57" s="112"/>
      <c r="F57" s="112"/>
      <c r="G57" s="112"/>
      <c r="H57" s="112"/>
      <c r="I57" s="112"/>
      <c r="J57" s="112"/>
      <c r="K57" s="112"/>
      <c r="AA57" s="112"/>
      <c r="BB57" s="114"/>
    </row>
    <row r="58" spans="1:61" s="78" customFormat="1" ht="9.6" x14ac:dyDescent="0.15">
      <c r="A58" s="77"/>
      <c r="B58" s="108" t="s">
        <v>48</v>
      </c>
      <c r="C58" s="639" t="s">
        <v>110</v>
      </c>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M58" s="639"/>
      <c r="AN58" s="639"/>
      <c r="AO58" s="639"/>
      <c r="AP58" s="639"/>
      <c r="AQ58" s="639"/>
      <c r="AR58" s="639"/>
      <c r="AS58" s="639"/>
      <c r="AT58" s="639"/>
      <c r="AU58" s="639"/>
      <c r="AV58" s="639"/>
      <c r="AW58" s="639"/>
      <c r="AX58" s="639"/>
      <c r="AY58" s="639"/>
      <c r="AZ58" s="639"/>
      <c r="BA58" s="639"/>
      <c r="BB58" s="639"/>
      <c r="BC58" s="639"/>
      <c r="BD58" s="639"/>
      <c r="BE58" s="639"/>
    </row>
    <row r="59" spans="1:61" s="81" customFormat="1" ht="9.6" x14ac:dyDescent="0.2">
      <c r="A59" s="80"/>
      <c r="B59" s="109" t="s">
        <v>49</v>
      </c>
      <c r="C59" s="640" t="s">
        <v>46</v>
      </c>
      <c r="D59" s="640"/>
      <c r="E59" s="640"/>
      <c r="F59" s="640"/>
      <c r="G59" s="640"/>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0"/>
      <c r="AY59" s="640"/>
      <c r="AZ59" s="640"/>
      <c r="BA59" s="640"/>
      <c r="BB59" s="640"/>
      <c r="BC59" s="640"/>
      <c r="BD59" s="640"/>
      <c r="BE59" s="640"/>
    </row>
    <row r="60" spans="1:61" s="81" customFormat="1" ht="9.6" x14ac:dyDescent="0.2">
      <c r="A60" s="80"/>
      <c r="B60" s="133"/>
      <c r="C60" s="641" t="s">
        <v>47</v>
      </c>
      <c r="D60" s="641"/>
      <c r="E60" s="641"/>
      <c r="F60" s="641"/>
      <c r="G60" s="641"/>
      <c r="H60" s="641"/>
      <c r="I60" s="641"/>
      <c r="J60" s="641"/>
      <c r="K60" s="641"/>
      <c r="L60" s="641"/>
      <c r="M60" s="641"/>
      <c r="N60" s="641"/>
      <c r="O60" s="641"/>
      <c r="P60" s="641"/>
      <c r="Q60" s="641"/>
      <c r="R60" s="641"/>
      <c r="S60" s="641"/>
      <c r="T60" s="641"/>
      <c r="U60" s="641"/>
      <c r="V60" s="641"/>
      <c r="W60" s="641"/>
      <c r="X60" s="641"/>
      <c r="Y60" s="641"/>
      <c r="Z60" s="641"/>
      <c r="AA60" s="641"/>
      <c r="AB60" s="641"/>
      <c r="AC60" s="641"/>
      <c r="AD60" s="641"/>
      <c r="AE60" s="641"/>
      <c r="AF60" s="641"/>
      <c r="AG60" s="641"/>
      <c r="AH60" s="641"/>
      <c r="AI60" s="641"/>
      <c r="AJ60" s="641"/>
      <c r="AK60" s="641"/>
      <c r="AL60" s="641"/>
      <c r="AM60" s="641"/>
      <c r="AN60" s="641"/>
      <c r="AO60" s="641"/>
      <c r="AP60" s="641"/>
      <c r="AQ60" s="641"/>
      <c r="AR60" s="641"/>
      <c r="AS60" s="641"/>
      <c r="AT60" s="641"/>
      <c r="AU60" s="641"/>
      <c r="AV60" s="641"/>
      <c r="AW60" s="641"/>
      <c r="AX60" s="641"/>
      <c r="AY60" s="641"/>
      <c r="AZ60" s="641"/>
      <c r="BA60" s="641"/>
      <c r="BB60" s="641"/>
      <c r="BC60" s="641"/>
      <c r="BD60" s="641"/>
      <c r="BE60" s="641"/>
    </row>
    <row r="61" spans="1:61" s="81" customFormat="1" ht="9.6" x14ac:dyDescent="0.15">
      <c r="A61" s="80"/>
      <c r="B61" s="108" t="s">
        <v>179</v>
      </c>
      <c r="C61" s="639" t="s">
        <v>74</v>
      </c>
      <c r="D61" s="639"/>
      <c r="E61" s="639"/>
      <c r="F61" s="639"/>
      <c r="G61" s="639"/>
      <c r="H61" s="639"/>
      <c r="I61" s="639"/>
      <c r="J61" s="639"/>
      <c r="K61" s="639"/>
      <c r="L61" s="639"/>
      <c r="M61" s="639"/>
      <c r="N61" s="639"/>
      <c r="O61" s="639"/>
      <c r="P61" s="639"/>
      <c r="Q61" s="639"/>
      <c r="R61" s="639"/>
      <c r="S61" s="639"/>
      <c r="T61" s="639"/>
      <c r="U61" s="639"/>
      <c r="V61" s="639"/>
      <c r="W61" s="639"/>
      <c r="X61" s="639"/>
      <c r="Y61" s="639"/>
      <c r="Z61" s="639"/>
      <c r="AA61" s="639"/>
      <c r="AB61" s="639"/>
      <c r="AC61" s="639"/>
      <c r="AD61" s="639"/>
      <c r="AE61" s="639"/>
      <c r="AF61" s="639"/>
      <c r="AG61" s="639"/>
      <c r="AH61" s="639"/>
      <c r="AI61" s="639"/>
      <c r="AJ61" s="639"/>
      <c r="AK61" s="639"/>
      <c r="AL61" s="639"/>
      <c r="AM61" s="639"/>
      <c r="AN61" s="639"/>
      <c r="AO61" s="639"/>
      <c r="AP61" s="639"/>
      <c r="AQ61" s="639"/>
      <c r="AR61" s="639"/>
      <c r="AS61" s="639"/>
      <c r="AT61" s="639"/>
      <c r="AU61" s="639"/>
      <c r="AV61" s="639"/>
      <c r="AW61" s="639"/>
      <c r="AX61" s="639"/>
      <c r="AY61" s="639"/>
      <c r="AZ61" s="639"/>
      <c r="BA61" s="639"/>
      <c r="BB61" s="639"/>
      <c r="BC61" s="639"/>
      <c r="BD61" s="639"/>
      <c r="BE61" s="639"/>
    </row>
    <row r="62" spans="1:61" s="81" customFormat="1" ht="19.95" customHeight="1" x14ac:dyDescent="0.2">
      <c r="A62" s="80"/>
      <c r="B62" s="76"/>
      <c r="C62" s="76"/>
      <c r="D62" s="76"/>
      <c r="E62" s="76"/>
      <c r="F62" s="76"/>
      <c r="G62" s="76"/>
      <c r="H62" s="76"/>
      <c r="I62" s="76"/>
      <c r="J62" s="76"/>
      <c r="K62" s="76"/>
      <c r="AA62" s="76"/>
      <c r="BB62" s="82"/>
    </row>
    <row r="63" spans="1:61" s="53" customFormat="1" ht="23.25" customHeight="1" x14ac:dyDescent="0.2">
      <c r="A63" s="54"/>
      <c r="B63" s="110" t="s">
        <v>186</v>
      </c>
      <c r="M63" s="54"/>
      <c r="N63" s="54"/>
      <c r="O63" s="54"/>
      <c r="P63" s="54"/>
      <c r="Q63" s="54"/>
      <c r="R63" s="54"/>
      <c r="S63" s="54"/>
      <c r="T63" s="54"/>
      <c r="U63" s="54"/>
      <c r="V63" s="54"/>
      <c r="W63" s="54"/>
      <c r="X63" s="54"/>
      <c r="Y63" s="54"/>
      <c r="Z63" s="54"/>
      <c r="AA63" s="54"/>
      <c r="AB63" s="54"/>
      <c r="AC63" s="54"/>
      <c r="AD63" s="54"/>
      <c r="AM63" s="529"/>
      <c r="AN63" s="530"/>
      <c r="AO63" s="530"/>
      <c r="AP63" s="530"/>
      <c r="AQ63" s="530"/>
      <c r="AR63" s="637"/>
      <c r="AS63" s="638"/>
      <c r="AT63" s="638"/>
      <c r="AU63" s="638"/>
      <c r="AV63" s="638"/>
      <c r="AW63" s="55"/>
      <c r="AX63" s="637"/>
      <c r="AY63" s="637"/>
      <c r="AZ63" s="637"/>
      <c r="BA63" s="55"/>
      <c r="BB63" s="637"/>
      <c r="BC63" s="637"/>
      <c r="BD63" s="637"/>
      <c r="BE63" s="55"/>
      <c r="BF63" s="56"/>
    </row>
    <row r="64" spans="1:61" s="53" customFormat="1" ht="5.25" customHeight="1" thickBot="1" x14ac:dyDescent="0.25">
      <c r="A64" s="54"/>
      <c r="B64" s="96"/>
      <c r="M64" s="54"/>
      <c r="N64" s="54"/>
      <c r="O64" s="54"/>
      <c r="P64" s="54"/>
      <c r="Q64" s="54"/>
      <c r="R64" s="54"/>
      <c r="S64" s="54"/>
      <c r="T64" s="54"/>
      <c r="U64" s="54"/>
      <c r="V64" s="54"/>
      <c r="W64" s="54"/>
      <c r="X64" s="54"/>
      <c r="Y64" s="54"/>
      <c r="Z64" s="54"/>
      <c r="AA64" s="54"/>
      <c r="AB64" s="54"/>
      <c r="AC64" s="54"/>
      <c r="AD64" s="54"/>
      <c r="AM64" s="120"/>
      <c r="AN64" s="121"/>
      <c r="AO64" s="121"/>
      <c r="AP64" s="121"/>
      <c r="AQ64" s="121"/>
      <c r="AR64" s="122"/>
      <c r="AS64" s="123"/>
      <c r="AT64" s="123"/>
      <c r="AU64" s="123"/>
      <c r="AV64" s="123"/>
      <c r="AW64" s="55"/>
      <c r="AX64" s="122"/>
      <c r="AY64" s="122"/>
      <c r="AZ64" s="122"/>
      <c r="BA64" s="55"/>
      <c r="BB64" s="122"/>
      <c r="BC64" s="122"/>
      <c r="BD64" s="122"/>
      <c r="BE64" s="55"/>
      <c r="BF64" s="56"/>
    </row>
    <row r="65" spans="1:58" s="2" customFormat="1" ht="30" customHeight="1" thickBot="1" x14ac:dyDescent="0.25">
      <c r="A65" s="4"/>
      <c r="B65" s="531" t="s">
        <v>69</v>
      </c>
      <c r="C65" s="532"/>
      <c r="D65" s="532"/>
      <c r="E65" s="532"/>
      <c r="F65" s="532"/>
      <c r="G65" s="532"/>
      <c r="H65" s="532"/>
      <c r="I65" s="532"/>
      <c r="J65" s="532"/>
      <c r="K65" s="532"/>
      <c r="L65" s="532"/>
      <c r="M65" s="532"/>
      <c r="N65" s="532"/>
      <c r="O65" s="532"/>
      <c r="P65" s="532"/>
      <c r="Q65" s="532"/>
      <c r="R65" s="532"/>
      <c r="S65" s="532"/>
      <c r="T65" s="532"/>
      <c r="U65" s="533"/>
      <c r="V65" s="125"/>
      <c r="W65" s="300" t="s">
        <v>183</v>
      </c>
      <c r="X65" s="125"/>
      <c r="Y65" s="125"/>
      <c r="Z65" s="125"/>
      <c r="AA65" s="125"/>
      <c r="AB65" s="125"/>
      <c r="AC65" s="125"/>
      <c r="AD65" s="125"/>
      <c r="AE65" s="125"/>
      <c r="AF65" s="125"/>
      <c r="AG65" s="125"/>
      <c r="AH65" s="125"/>
      <c r="AI65" s="125"/>
      <c r="AJ65" s="125"/>
      <c r="AK65" s="125"/>
      <c r="AL65" s="125"/>
      <c r="AM65" s="125"/>
      <c r="AN65" s="16"/>
      <c r="AO65" s="16"/>
      <c r="AP65" s="16"/>
      <c r="AQ65" s="16"/>
      <c r="AR65" s="49"/>
      <c r="AS65" s="50"/>
      <c r="AT65" s="50"/>
      <c r="AU65" s="50"/>
      <c r="AV65" s="50"/>
      <c r="AW65" s="51"/>
      <c r="AX65" s="49"/>
      <c r="AY65" s="49"/>
      <c r="AZ65" s="49"/>
      <c r="BA65" s="51"/>
      <c r="BB65" s="49"/>
      <c r="BC65" s="49"/>
      <c r="BD65" s="49"/>
      <c r="BE65" s="51"/>
      <c r="BF65" s="3"/>
    </row>
    <row r="66" spans="1:58" ht="13.95" customHeight="1" thickBot="1" x14ac:dyDescent="0.25"/>
    <row r="67" spans="1:58" s="20" customFormat="1" ht="17.399999999999999" customHeight="1" thickTop="1" thickBot="1" x14ac:dyDescent="0.25">
      <c r="A67" s="21"/>
      <c r="B67" s="666" t="s">
        <v>100</v>
      </c>
      <c r="C67" s="667"/>
      <c r="D67" s="667"/>
      <c r="E67" s="667"/>
      <c r="F67" s="667"/>
      <c r="G67" s="667"/>
      <c r="H67" s="668"/>
      <c r="I67" s="623"/>
      <c r="J67" s="624"/>
      <c r="K67" s="624"/>
      <c r="L67" s="574" t="s">
        <v>164</v>
      </c>
      <c r="M67" s="574"/>
      <c r="N67" s="574"/>
      <c r="O67" s="574"/>
      <c r="P67" s="574"/>
      <c r="Q67" s="574"/>
      <c r="R67" s="574"/>
      <c r="S67" s="574"/>
      <c r="T67" s="250"/>
      <c r="U67" s="250"/>
      <c r="V67" s="250"/>
      <c r="W67" s="67"/>
      <c r="X67" s="67"/>
      <c r="Y67" s="67"/>
      <c r="Z67" s="142"/>
      <c r="AA67" s="142"/>
      <c r="AB67" s="142"/>
      <c r="AC67" s="142"/>
      <c r="AD67" s="142"/>
      <c r="AE67" s="67"/>
      <c r="AF67" s="67"/>
      <c r="AG67" s="67"/>
      <c r="AH67" s="67"/>
      <c r="AI67" s="67"/>
      <c r="AJ67" s="67"/>
      <c r="AK67" s="67"/>
      <c r="AL67" s="67"/>
      <c r="AM67" s="67"/>
      <c r="AN67" s="67"/>
      <c r="AO67" s="67"/>
      <c r="AP67" s="143"/>
      <c r="AQ67" s="19"/>
      <c r="AR67" s="19"/>
      <c r="AS67" s="19"/>
      <c r="AT67" s="19"/>
      <c r="AU67" s="19"/>
      <c r="AV67" s="19"/>
      <c r="AW67" s="19"/>
      <c r="AX67" s="19"/>
      <c r="AY67" s="19"/>
      <c r="AZ67" s="19"/>
      <c r="BA67" s="19"/>
      <c r="BB67" s="21"/>
      <c r="BC67" s="19"/>
      <c r="BD67" s="19"/>
      <c r="BE67" s="19"/>
    </row>
    <row r="68" spans="1:58" s="20" customFormat="1" ht="17.399999999999999" customHeight="1" thickBot="1" x14ac:dyDescent="0.25">
      <c r="A68" s="21"/>
      <c r="B68" s="554"/>
      <c r="C68" s="555"/>
      <c r="D68" s="555"/>
      <c r="E68" s="555"/>
      <c r="F68" s="555"/>
      <c r="G68" s="555"/>
      <c r="H68" s="669"/>
      <c r="I68" s="625"/>
      <c r="J68" s="626"/>
      <c r="K68" s="626"/>
      <c r="L68" s="575"/>
      <c r="M68" s="575"/>
      <c r="N68" s="575"/>
      <c r="O68" s="575"/>
      <c r="P68" s="575"/>
      <c r="Q68" s="575"/>
      <c r="R68" s="575"/>
      <c r="S68" s="575"/>
      <c r="T68" s="245"/>
      <c r="U68" s="245"/>
      <c r="V68" s="245"/>
      <c r="W68" s="188"/>
      <c r="X68" s="188"/>
      <c r="Y68" s="188"/>
      <c r="Z68" s="189"/>
      <c r="AA68" s="189"/>
      <c r="AB68" s="189"/>
      <c r="AC68" s="189"/>
      <c r="AD68" s="189"/>
      <c r="AE68" s="188"/>
      <c r="AF68" s="188"/>
      <c r="AG68" s="188"/>
      <c r="AH68" s="188"/>
      <c r="AI68" s="188"/>
      <c r="AJ68" s="188"/>
      <c r="AK68" s="188"/>
      <c r="AL68" s="188"/>
      <c r="AM68" s="188"/>
      <c r="AN68" s="188"/>
      <c r="AO68" s="188"/>
      <c r="AP68" s="190"/>
      <c r="AQ68" s="19"/>
      <c r="AR68" s="19"/>
      <c r="AS68" s="19"/>
      <c r="AT68" s="19"/>
      <c r="AU68" s="19"/>
      <c r="AV68" s="19"/>
      <c r="AW68" s="19"/>
      <c r="AX68" s="19"/>
      <c r="AY68" s="19"/>
      <c r="AZ68" s="19"/>
      <c r="BA68" s="19"/>
      <c r="BB68" s="21"/>
      <c r="BC68" s="19"/>
      <c r="BD68" s="19"/>
      <c r="BE68" s="19"/>
    </row>
    <row r="69" spans="1:58" s="20" customFormat="1" ht="17.399999999999999" customHeight="1" thickBot="1" x14ac:dyDescent="0.25">
      <c r="A69" s="21"/>
      <c r="B69" s="554"/>
      <c r="C69" s="555"/>
      <c r="D69" s="555"/>
      <c r="E69" s="555"/>
      <c r="F69" s="555"/>
      <c r="G69" s="555"/>
      <c r="H69" s="669"/>
      <c r="I69" s="625"/>
      <c r="J69" s="626"/>
      <c r="K69" s="626"/>
      <c r="L69" s="652" t="s">
        <v>182</v>
      </c>
      <c r="M69" s="652"/>
      <c r="N69" s="652"/>
      <c r="O69" s="652"/>
      <c r="P69" s="652"/>
      <c r="Q69" s="652"/>
      <c r="R69" s="652"/>
      <c r="S69" s="652"/>
      <c r="T69" s="244"/>
      <c r="U69" s="244"/>
      <c r="V69" s="243"/>
      <c r="W69" s="648" t="s">
        <v>64</v>
      </c>
      <c r="X69" s="648"/>
      <c r="Y69" s="648"/>
      <c r="Z69" s="648"/>
      <c r="AA69" s="242"/>
      <c r="AB69" s="650"/>
      <c r="AC69" s="650"/>
      <c r="AD69" s="650"/>
      <c r="AE69" s="650"/>
      <c r="AF69" s="627" t="s">
        <v>2</v>
      </c>
      <c r="AG69" s="627"/>
      <c r="AH69" s="663"/>
      <c r="AI69" s="663"/>
      <c r="AJ69" s="627" t="s">
        <v>63</v>
      </c>
      <c r="AK69" s="627"/>
      <c r="AL69" s="663"/>
      <c r="AM69" s="663"/>
      <c r="AN69" s="627" t="s">
        <v>62</v>
      </c>
      <c r="AO69" s="627"/>
      <c r="AP69" s="621"/>
      <c r="AQ69" s="69"/>
      <c r="AR69" s="69"/>
      <c r="AS69" s="69"/>
      <c r="AT69" s="69"/>
      <c r="AU69" s="69"/>
      <c r="AV69" s="69"/>
      <c r="AW69" s="19"/>
      <c r="AX69" s="19"/>
      <c r="AY69" s="19"/>
      <c r="BA69" s="19"/>
      <c r="BB69" s="21"/>
      <c r="BC69" s="19"/>
      <c r="BD69" s="19"/>
      <c r="BE69" s="19"/>
    </row>
    <row r="70" spans="1:58" s="20" customFormat="1" ht="17.399999999999999" customHeight="1" x14ac:dyDescent="0.2">
      <c r="A70" s="21"/>
      <c r="B70" s="554"/>
      <c r="C70" s="555"/>
      <c r="D70" s="555"/>
      <c r="E70" s="555"/>
      <c r="F70" s="555"/>
      <c r="G70" s="555"/>
      <c r="H70" s="669"/>
      <c r="I70" s="660"/>
      <c r="J70" s="661"/>
      <c r="K70" s="661"/>
      <c r="L70" s="653"/>
      <c r="M70" s="653"/>
      <c r="N70" s="653"/>
      <c r="O70" s="653"/>
      <c r="P70" s="653"/>
      <c r="Q70" s="653"/>
      <c r="R70" s="653"/>
      <c r="S70" s="653"/>
      <c r="T70" s="257"/>
      <c r="U70" s="257"/>
      <c r="V70" s="258"/>
      <c r="W70" s="649"/>
      <c r="X70" s="649"/>
      <c r="Y70" s="649"/>
      <c r="Z70" s="649"/>
      <c r="AA70" s="259"/>
      <c r="AB70" s="651"/>
      <c r="AC70" s="651"/>
      <c r="AD70" s="651"/>
      <c r="AE70" s="651"/>
      <c r="AF70" s="628"/>
      <c r="AG70" s="628"/>
      <c r="AH70" s="664"/>
      <c r="AI70" s="664"/>
      <c r="AJ70" s="628"/>
      <c r="AK70" s="628"/>
      <c r="AL70" s="664"/>
      <c r="AM70" s="664"/>
      <c r="AN70" s="628"/>
      <c r="AO70" s="628"/>
      <c r="AP70" s="622"/>
      <c r="AQ70" s="69"/>
      <c r="AR70" s="69"/>
      <c r="AS70" s="69"/>
      <c r="AT70" s="69"/>
      <c r="AU70" s="69"/>
      <c r="AV70" s="69"/>
      <c r="AW70" s="19"/>
      <c r="AX70" s="19"/>
      <c r="AY70" s="19"/>
      <c r="BA70" s="19"/>
      <c r="BB70" s="21"/>
      <c r="BC70" s="19"/>
      <c r="BD70" s="19"/>
      <c r="BE70" s="19"/>
    </row>
    <row r="71" spans="1:58" s="299" customFormat="1" ht="12.6" customHeight="1" x14ac:dyDescent="0.2">
      <c r="A71" s="297"/>
      <c r="B71" s="554"/>
      <c r="C71" s="555"/>
      <c r="D71" s="555"/>
      <c r="E71" s="555"/>
      <c r="F71" s="555"/>
      <c r="G71" s="555"/>
      <c r="H71" s="669"/>
      <c r="I71" s="612" t="s">
        <v>407</v>
      </c>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4"/>
      <c r="AQ71" s="4"/>
      <c r="AR71" s="4"/>
      <c r="AS71" s="4"/>
      <c r="AT71" s="4"/>
      <c r="AU71" s="4"/>
      <c r="AV71" s="4"/>
      <c r="AW71" s="298"/>
      <c r="AX71" s="298"/>
      <c r="AY71" s="298"/>
      <c r="BA71" s="298"/>
      <c r="BB71" s="297"/>
      <c r="BC71" s="298"/>
      <c r="BD71" s="298"/>
      <c r="BE71" s="298"/>
    </row>
    <row r="72" spans="1:58" s="299" customFormat="1" ht="12.6" customHeight="1" x14ac:dyDescent="0.2">
      <c r="A72" s="297"/>
      <c r="B72" s="554"/>
      <c r="C72" s="555"/>
      <c r="D72" s="555"/>
      <c r="E72" s="555"/>
      <c r="F72" s="555"/>
      <c r="G72" s="555"/>
      <c r="H72" s="669"/>
      <c r="I72" s="615"/>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7"/>
      <c r="AQ72" s="4"/>
      <c r="AR72" s="4"/>
      <c r="AS72" s="4"/>
      <c r="AT72" s="4"/>
      <c r="AU72" s="4"/>
      <c r="AV72" s="4"/>
      <c r="AW72" s="298"/>
      <c r="AX72" s="298"/>
      <c r="AY72" s="298"/>
      <c r="BA72" s="298"/>
      <c r="BB72" s="297"/>
      <c r="BC72" s="298"/>
      <c r="BD72" s="298"/>
      <c r="BE72" s="298"/>
    </row>
    <row r="73" spans="1:58" s="299" customFormat="1" ht="12.6" customHeight="1" thickBot="1" x14ac:dyDescent="0.25">
      <c r="A73" s="297"/>
      <c r="B73" s="670"/>
      <c r="C73" s="671"/>
      <c r="D73" s="671"/>
      <c r="E73" s="671"/>
      <c r="F73" s="671"/>
      <c r="G73" s="671"/>
      <c r="H73" s="672"/>
      <c r="I73" s="618"/>
      <c r="J73" s="619"/>
      <c r="K73" s="619"/>
      <c r="L73" s="619"/>
      <c r="M73" s="619"/>
      <c r="N73" s="619"/>
      <c r="O73" s="619"/>
      <c r="P73" s="619"/>
      <c r="Q73" s="619"/>
      <c r="R73" s="619"/>
      <c r="S73" s="619"/>
      <c r="T73" s="619"/>
      <c r="U73" s="619"/>
      <c r="V73" s="619"/>
      <c r="W73" s="619"/>
      <c r="X73" s="619"/>
      <c r="Y73" s="619"/>
      <c r="Z73" s="619"/>
      <c r="AA73" s="619"/>
      <c r="AB73" s="619"/>
      <c r="AC73" s="619"/>
      <c r="AD73" s="619"/>
      <c r="AE73" s="619"/>
      <c r="AF73" s="619"/>
      <c r="AG73" s="619"/>
      <c r="AH73" s="619"/>
      <c r="AI73" s="619"/>
      <c r="AJ73" s="619"/>
      <c r="AK73" s="619"/>
      <c r="AL73" s="619"/>
      <c r="AM73" s="619"/>
      <c r="AN73" s="619"/>
      <c r="AO73" s="619"/>
      <c r="AP73" s="620"/>
      <c r="AQ73" s="4"/>
      <c r="AR73" s="4"/>
      <c r="AS73" s="4"/>
      <c r="AT73" s="4"/>
      <c r="AU73" s="4"/>
      <c r="AV73" s="4"/>
      <c r="AW73" s="298"/>
      <c r="AX73" s="298"/>
      <c r="AY73" s="298"/>
      <c r="BA73" s="298"/>
      <c r="BB73" s="297"/>
      <c r="BC73" s="298"/>
      <c r="BD73" s="298"/>
      <c r="BE73" s="298"/>
    </row>
    <row r="74" spans="1:58" ht="12" customHeight="1" thickTop="1" x14ac:dyDescent="0.2"/>
    <row r="75" spans="1:58" ht="12" customHeight="1" thickBot="1"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10"/>
      <c r="BC75" s="9"/>
      <c r="BD75" s="9"/>
      <c r="BE75" s="9"/>
      <c r="BF75" s="9"/>
    </row>
    <row r="76" spans="1:58" s="2" customFormat="1" ht="30" customHeight="1" thickBot="1" x14ac:dyDescent="0.25">
      <c r="A76" s="4"/>
      <c r="B76" s="531" t="s">
        <v>101</v>
      </c>
      <c r="C76" s="532"/>
      <c r="D76" s="532"/>
      <c r="E76" s="532"/>
      <c r="F76" s="532"/>
      <c r="G76" s="532"/>
      <c r="H76" s="532"/>
      <c r="I76" s="532"/>
      <c r="J76" s="532"/>
      <c r="K76" s="532"/>
      <c r="L76" s="532"/>
      <c r="M76" s="532"/>
      <c r="N76" s="532"/>
      <c r="O76" s="532"/>
      <c r="P76" s="532"/>
      <c r="Q76" s="532"/>
      <c r="R76" s="532"/>
      <c r="S76" s="532"/>
      <c r="T76" s="532"/>
      <c r="U76" s="533"/>
      <c r="W76" s="662" t="s">
        <v>175</v>
      </c>
      <c r="X76" s="662"/>
      <c r="Y76" s="662"/>
      <c r="Z76" s="662"/>
      <c r="AA76" s="662"/>
      <c r="AB76" s="662"/>
      <c r="AC76" s="662"/>
      <c r="AD76" s="662"/>
      <c r="AE76" s="662"/>
      <c r="AF76" s="662"/>
      <c r="AG76" s="662"/>
      <c r="AH76" s="662"/>
      <c r="AI76" s="662"/>
      <c r="AJ76" s="662"/>
      <c r="AK76" s="662"/>
      <c r="AL76" s="662"/>
      <c r="AM76" s="662"/>
      <c r="AN76" s="662"/>
      <c r="AO76" s="662"/>
      <c r="AP76" s="662"/>
      <c r="AQ76" s="662"/>
      <c r="AR76" s="662"/>
      <c r="AS76" s="662"/>
      <c r="AT76" s="662"/>
      <c r="AU76" s="662"/>
      <c r="AV76" s="662"/>
      <c r="AW76" s="662"/>
      <c r="AX76" s="662"/>
      <c r="AY76" s="662"/>
      <c r="AZ76" s="662"/>
      <c r="BA76" s="662"/>
      <c r="BB76" s="49"/>
      <c r="BC76" s="49"/>
      <c r="BD76" s="49"/>
      <c r="BE76" s="51"/>
      <c r="BF76" s="3"/>
    </row>
    <row r="77" spans="1:58" ht="13.95" customHeight="1" thickBot="1" x14ac:dyDescent="0.25"/>
    <row r="78" spans="1:58" s="151" customFormat="1" ht="18.600000000000001" customHeight="1" thickTop="1" x14ac:dyDescent="0.15">
      <c r="A78" s="150"/>
      <c r="B78" s="673" t="s">
        <v>162</v>
      </c>
      <c r="C78" s="583"/>
      <c r="D78" s="583"/>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583"/>
      <c r="AC78" s="583"/>
      <c r="AD78" s="583"/>
      <c r="AE78" s="583"/>
      <c r="AF78" s="583"/>
      <c r="AG78" s="583"/>
      <c r="AH78" s="583"/>
      <c r="AI78" s="583"/>
      <c r="AJ78" s="583"/>
      <c r="AK78" s="674"/>
      <c r="AL78" s="582" t="s">
        <v>89</v>
      </c>
      <c r="AM78" s="583"/>
      <c r="AN78" s="583"/>
      <c r="AO78" s="583"/>
      <c r="AP78" s="583"/>
      <c r="AQ78" s="583"/>
      <c r="AR78" s="583"/>
      <c r="AS78" s="583"/>
      <c r="AT78" s="583"/>
      <c r="AU78" s="583"/>
      <c r="AV78" s="583"/>
      <c r="AW78" s="583"/>
      <c r="AX78" s="583"/>
      <c r="AY78" s="583"/>
      <c r="AZ78" s="583"/>
      <c r="BA78" s="584"/>
      <c r="BB78" s="152"/>
      <c r="BC78" s="152"/>
      <c r="BD78" s="149"/>
    </row>
    <row r="79" spans="1:58" s="5" customFormat="1" ht="12.6" customHeight="1" x14ac:dyDescent="0.2">
      <c r="A79" s="6"/>
      <c r="B79" s="642"/>
      <c r="C79" s="643"/>
      <c r="D79" s="594" t="s">
        <v>404</v>
      </c>
      <c r="E79" s="594"/>
      <c r="F79" s="594"/>
      <c r="G79" s="594"/>
      <c r="H79" s="594"/>
      <c r="I79" s="594"/>
      <c r="J79" s="594"/>
      <c r="K79" s="594"/>
      <c r="L79" s="594"/>
      <c r="M79" s="595"/>
      <c r="N79" s="654"/>
      <c r="O79" s="655"/>
      <c r="P79" s="576" t="s">
        <v>239</v>
      </c>
      <c r="Q79" s="576"/>
      <c r="R79" s="576"/>
      <c r="S79" s="576"/>
      <c r="T79" s="576"/>
      <c r="U79" s="576"/>
      <c r="V79" s="576"/>
      <c r="W79" s="576"/>
      <c r="X79" s="576"/>
      <c r="Y79" s="577"/>
      <c r="Z79" s="629"/>
      <c r="AA79" s="630"/>
      <c r="AB79" s="585" t="s">
        <v>240</v>
      </c>
      <c r="AC79" s="585"/>
      <c r="AD79" s="585"/>
      <c r="AE79" s="585"/>
      <c r="AF79" s="585"/>
      <c r="AG79" s="585"/>
      <c r="AH79" s="585"/>
      <c r="AI79" s="585"/>
      <c r="AJ79" s="585"/>
      <c r="AK79" s="586"/>
      <c r="AL79" s="606"/>
      <c r="AM79" s="607"/>
      <c r="AN79" s="600" t="s">
        <v>161</v>
      </c>
      <c r="AO79" s="600"/>
      <c r="AP79" s="600"/>
      <c r="AQ79" s="600"/>
      <c r="AR79" s="600"/>
      <c r="AS79" s="600"/>
      <c r="AT79" s="600"/>
      <c r="AU79" s="600"/>
      <c r="AV79" s="600"/>
      <c r="AW79" s="600"/>
      <c r="AX79" s="600"/>
      <c r="AY79" s="600"/>
      <c r="AZ79" s="600"/>
      <c r="BA79" s="601"/>
      <c r="BB79" s="153"/>
      <c r="BC79" s="153"/>
      <c r="BD79" s="149"/>
    </row>
    <row r="80" spans="1:58" s="5" customFormat="1" ht="12.6" customHeight="1" x14ac:dyDescent="0.2">
      <c r="A80" s="6"/>
      <c r="B80" s="644"/>
      <c r="C80" s="645"/>
      <c r="D80" s="596"/>
      <c r="E80" s="596"/>
      <c r="F80" s="596"/>
      <c r="G80" s="596"/>
      <c r="H80" s="596"/>
      <c r="I80" s="596"/>
      <c r="J80" s="596"/>
      <c r="K80" s="596"/>
      <c r="L80" s="596"/>
      <c r="M80" s="597"/>
      <c r="N80" s="656"/>
      <c r="O80" s="657"/>
      <c r="P80" s="578"/>
      <c r="Q80" s="578"/>
      <c r="R80" s="578"/>
      <c r="S80" s="578"/>
      <c r="T80" s="578"/>
      <c r="U80" s="578"/>
      <c r="V80" s="578"/>
      <c r="W80" s="578"/>
      <c r="X80" s="578"/>
      <c r="Y80" s="579"/>
      <c r="Z80" s="631"/>
      <c r="AA80" s="632"/>
      <c r="AB80" s="587"/>
      <c r="AC80" s="587"/>
      <c r="AD80" s="587"/>
      <c r="AE80" s="587"/>
      <c r="AF80" s="587"/>
      <c r="AG80" s="587"/>
      <c r="AH80" s="587"/>
      <c r="AI80" s="587"/>
      <c r="AJ80" s="587"/>
      <c r="AK80" s="588"/>
      <c r="AL80" s="608"/>
      <c r="AM80" s="609"/>
      <c r="AN80" s="602"/>
      <c r="AO80" s="602"/>
      <c r="AP80" s="602"/>
      <c r="AQ80" s="602"/>
      <c r="AR80" s="602"/>
      <c r="AS80" s="602"/>
      <c r="AT80" s="602"/>
      <c r="AU80" s="602"/>
      <c r="AV80" s="602"/>
      <c r="AW80" s="602"/>
      <c r="AX80" s="602"/>
      <c r="AY80" s="602"/>
      <c r="AZ80" s="602"/>
      <c r="BA80" s="603"/>
      <c r="BB80" s="171"/>
      <c r="BC80" s="171"/>
      <c r="BD80" s="171"/>
    </row>
    <row r="81" spans="1:61" s="5" customFormat="1" ht="12.6" customHeight="1" x14ac:dyDescent="0.2">
      <c r="A81" s="6"/>
      <c r="B81" s="644"/>
      <c r="C81" s="645"/>
      <c r="D81" s="596"/>
      <c r="E81" s="596"/>
      <c r="F81" s="596"/>
      <c r="G81" s="596"/>
      <c r="H81" s="596"/>
      <c r="I81" s="596"/>
      <c r="J81" s="596"/>
      <c r="K81" s="596"/>
      <c r="L81" s="596"/>
      <c r="M81" s="597"/>
      <c r="N81" s="656"/>
      <c r="O81" s="657"/>
      <c r="P81" s="578"/>
      <c r="Q81" s="578"/>
      <c r="R81" s="578"/>
      <c r="S81" s="578"/>
      <c r="T81" s="578"/>
      <c r="U81" s="578"/>
      <c r="V81" s="578"/>
      <c r="W81" s="578"/>
      <c r="X81" s="578"/>
      <c r="Y81" s="579"/>
      <c r="Z81" s="631"/>
      <c r="AA81" s="632"/>
      <c r="AB81" s="587"/>
      <c r="AC81" s="587"/>
      <c r="AD81" s="587"/>
      <c r="AE81" s="587"/>
      <c r="AF81" s="587"/>
      <c r="AG81" s="587"/>
      <c r="AH81" s="587"/>
      <c r="AI81" s="587"/>
      <c r="AJ81" s="587"/>
      <c r="AK81" s="588"/>
      <c r="AL81" s="608"/>
      <c r="AM81" s="609"/>
      <c r="AN81" s="602"/>
      <c r="AO81" s="602"/>
      <c r="AP81" s="602"/>
      <c r="AQ81" s="602"/>
      <c r="AR81" s="602"/>
      <c r="AS81" s="602"/>
      <c r="AT81" s="602"/>
      <c r="AU81" s="602"/>
      <c r="AV81" s="602"/>
      <c r="AW81" s="602"/>
      <c r="AX81" s="602"/>
      <c r="AY81" s="602"/>
      <c r="AZ81" s="602"/>
      <c r="BA81" s="603"/>
      <c r="BB81" s="171"/>
      <c r="BC81" s="171"/>
      <c r="BD81" s="171"/>
    </row>
    <row r="82" spans="1:61" s="5" customFormat="1" ht="12.6" customHeight="1" thickBot="1" x14ac:dyDescent="0.25">
      <c r="A82" s="6"/>
      <c r="B82" s="646"/>
      <c r="C82" s="647"/>
      <c r="D82" s="598"/>
      <c r="E82" s="598"/>
      <c r="F82" s="598"/>
      <c r="G82" s="598"/>
      <c r="H82" s="598"/>
      <c r="I82" s="598"/>
      <c r="J82" s="598"/>
      <c r="K82" s="598"/>
      <c r="L82" s="598"/>
      <c r="M82" s="599"/>
      <c r="N82" s="658"/>
      <c r="O82" s="659"/>
      <c r="P82" s="580"/>
      <c r="Q82" s="580"/>
      <c r="R82" s="580"/>
      <c r="S82" s="580"/>
      <c r="T82" s="580"/>
      <c r="U82" s="580"/>
      <c r="V82" s="580"/>
      <c r="W82" s="580"/>
      <c r="X82" s="580"/>
      <c r="Y82" s="581"/>
      <c r="Z82" s="633"/>
      <c r="AA82" s="634"/>
      <c r="AB82" s="589"/>
      <c r="AC82" s="589"/>
      <c r="AD82" s="589"/>
      <c r="AE82" s="589"/>
      <c r="AF82" s="589"/>
      <c r="AG82" s="589"/>
      <c r="AH82" s="589"/>
      <c r="AI82" s="589"/>
      <c r="AJ82" s="589"/>
      <c r="AK82" s="590"/>
      <c r="AL82" s="610"/>
      <c r="AM82" s="611"/>
      <c r="AN82" s="604"/>
      <c r="AO82" s="604"/>
      <c r="AP82" s="604"/>
      <c r="AQ82" s="604"/>
      <c r="AR82" s="604"/>
      <c r="AS82" s="604"/>
      <c r="AT82" s="604"/>
      <c r="AU82" s="604"/>
      <c r="AV82" s="604"/>
      <c r="AW82" s="604"/>
      <c r="AX82" s="604"/>
      <c r="AY82" s="604"/>
      <c r="AZ82" s="604"/>
      <c r="BA82" s="605"/>
      <c r="BB82" s="153"/>
      <c r="BC82" s="153"/>
      <c r="BD82" s="149"/>
    </row>
    <row r="83" spans="1:61" s="5" customFormat="1" ht="3.6" customHeight="1" thickTop="1" x14ac:dyDescent="0.2">
      <c r="A83" s="6"/>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2"/>
      <c r="AM83" s="172"/>
      <c r="AN83" s="172"/>
      <c r="AO83" s="172"/>
      <c r="AP83" s="172"/>
      <c r="AQ83" s="172"/>
      <c r="AR83" s="172"/>
      <c r="AS83" s="173"/>
      <c r="AT83" s="173"/>
      <c r="AU83" s="171"/>
      <c r="AV83" s="171"/>
      <c r="AW83" s="171"/>
      <c r="AX83" s="171"/>
      <c r="AY83" s="171"/>
      <c r="AZ83" s="171"/>
      <c r="BA83" s="171"/>
      <c r="BB83" s="171"/>
      <c r="BC83" s="171"/>
      <c r="BD83" s="171"/>
      <c r="BE83" s="171"/>
    </row>
    <row r="84" spans="1:61" s="5" customFormat="1" ht="15" customHeight="1" thickTop="1" x14ac:dyDescent="0.2">
      <c r="A84" s="6"/>
      <c r="B84" s="169"/>
      <c r="C84" s="171"/>
      <c r="D84" s="171"/>
      <c r="E84" s="171"/>
      <c r="F84" s="171"/>
      <c r="G84" s="171"/>
      <c r="H84" s="171"/>
      <c r="I84" s="171"/>
      <c r="J84" s="171"/>
      <c r="K84" s="171"/>
      <c r="L84" s="171"/>
      <c r="M84" s="171"/>
      <c r="N84" s="171"/>
      <c r="O84" s="171"/>
      <c r="P84" s="171"/>
      <c r="Q84" s="171"/>
      <c r="R84" s="171"/>
      <c r="S84" s="171"/>
      <c r="T84" s="171"/>
      <c r="U84" s="171"/>
      <c r="V84" s="171"/>
      <c r="W84" s="171"/>
      <c r="X84" s="171"/>
      <c r="Y84" s="171"/>
      <c r="Z84" s="171"/>
      <c r="AA84" s="171"/>
      <c r="AB84" s="171"/>
      <c r="AC84" s="171"/>
      <c r="AD84" s="171"/>
      <c r="AE84" s="171"/>
      <c r="AF84" s="171"/>
      <c r="AG84" s="171"/>
      <c r="AH84" s="171"/>
      <c r="AI84" s="171"/>
      <c r="AJ84" s="171"/>
      <c r="AK84" s="171"/>
      <c r="AL84" s="172"/>
      <c r="AM84" s="172"/>
      <c r="AN84" s="172"/>
      <c r="AO84" s="172"/>
      <c r="AP84" s="172"/>
      <c r="AQ84" s="172"/>
      <c r="AR84" s="172"/>
      <c r="AS84" s="173"/>
      <c r="AT84" s="173"/>
      <c r="AU84" s="171"/>
      <c r="AV84" s="171"/>
      <c r="AW84" s="171"/>
      <c r="AX84" s="171"/>
      <c r="AY84" s="171"/>
      <c r="AZ84" s="171"/>
      <c r="BA84" s="171"/>
      <c r="BB84" s="171"/>
      <c r="BC84" s="171"/>
      <c r="BD84" s="171"/>
      <c r="BE84" s="171"/>
    </row>
    <row r="85" spans="1:61" s="5" customFormat="1" ht="15" customHeight="1" x14ac:dyDescent="0.2">
      <c r="A85" s="6"/>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
      <c r="AM85" s="16"/>
      <c r="AN85" s="16"/>
      <c r="AO85" s="16"/>
      <c r="AP85" s="16"/>
      <c r="AQ85" s="16"/>
      <c r="AR85" s="16"/>
      <c r="AS85" s="149"/>
      <c r="AT85" s="149"/>
      <c r="AU85" s="149"/>
      <c r="AV85" s="149"/>
      <c r="AW85" s="149"/>
      <c r="AX85" s="149"/>
      <c r="AY85" s="149"/>
      <c r="AZ85" s="149"/>
      <c r="BA85" s="149"/>
      <c r="BB85" s="153"/>
      <c r="BC85" s="153"/>
      <c r="BD85" s="153"/>
      <c r="BE85" s="149"/>
    </row>
    <row r="86" spans="1:61" ht="12" customHeight="1" x14ac:dyDescent="0.2">
      <c r="B86" s="132"/>
      <c r="C86" s="127"/>
      <c r="D86" s="128"/>
      <c r="E86" s="128"/>
      <c r="F86" s="128"/>
      <c r="G86" s="128"/>
      <c r="H86" s="128"/>
      <c r="I86" s="128"/>
      <c r="J86" s="128"/>
      <c r="K86" s="128"/>
      <c r="L86" s="128"/>
      <c r="M86" s="128"/>
      <c r="N86" s="128"/>
      <c r="O86" s="128"/>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row>
    <row r="87" spans="1:61" hidden="1" x14ac:dyDescent="0.2">
      <c r="B87" s="127"/>
      <c r="C87" s="132"/>
      <c r="D87" s="128"/>
      <c r="E87" s="128"/>
      <c r="F87" s="128"/>
      <c r="G87" s="128"/>
      <c r="H87" s="128"/>
      <c r="I87" s="128"/>
      <c r="J87" s="128"/>
      <c r="K87" s="128"/>
      <c r="L87" s="128"/>
      <c r="M87" s="128"/>
      <c r="N87" s="128"/>
      <c r="O87" s="128"/>
      <c r="P87" s="129"/>
      <c r="Q87" s="129"/>
      <c r="R87" s="129"/>
      <c r="S87" s="129"/>
      <c r="T87" s="129"/>
      <c r="U87" s="129"/>
      <c r="V87" s="129"/>
      <c r="W87" s="129"/>
      <c r="X87" s="129"/>
      <c r="Y87" s="129"/>
      <c r="Z87" s="129"/>
      <c r="AA87" s="129"/>
      <c r="AB87" s="129"/>
      <c r="AC87" s="129"/>
      <c r="AD87" s="129"/>
      <c r="AE87" s="129"/>
      <c r="AF87" s="129"/>
      <c r="AG87" s="129"/>
      <c r="AH87" s="129"/>
      <c r="AI87" s="131"/>
      <c r="AJ87" s="131"/>
      <c r="AK87" s="131"/>
      <c r="AL87" s="131"/>
      <c r="AM87" s="131"/>
      <c r="AN87" s="131"/>
      <c r="AO87" s="131"/>
      <c r="AP87" s="131"/>
      <c r="AQ87" s="131"/>
      <c r="AR87" s="131"/>
      <c r="AS87" s="131"/>
      <c r="AT87" s="131"/>
      <c r="AU87" s="131"/>
      <c r="AV87" s="131"/>
      <c r="AW87" s="131"/>
      <c r="AX87" s="131"/>
      <c r="AY87" s="131"/>
      <c r="AZ87" s="131"/>
      <c r="BA87" s="131"/>
      <c r="BB87" s="131"/>
      <c r="BC87" s="130"/>
      <c r="BD87" s="130"/>
      <c r="BE87" s="498" t="s">
        <v>79</v>
      </c>
      <c r="BF87" s="499"/>
    </row>
    <row r="88" spans="1:61" ht="12" hidden="1" customHeight="1" thickBot="1" x14ac:dyDescent="0.25">
      <c r="B88" s="9"/>
      <c r="C88" s="127"/>
      <c r="D88" s="128"/>
      <c r="E88" s="128"/>
      <c r="F88" s="128"/>
      <c r="G88" s="128"/>
      <c r="H88" s="128"/>
      <c r="I88" s="128"/>
      <c r="J88" s="128"/>
      <c r="K88" s="128"/>
      <c r="L88" s="128"/>
      <c r="M88" s="128"/>
      <c r="N88" s="128"/>
      <c r="O88" s="128"/>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127"/>
      <c r="AY88" s="127"/>
      <c r="AZ88" s="127"/>
      <c r="BA88" s="127"/>
      <c r="BB88" s="127"/>
      <c r="BC88" s="127"/>
      <c r="BD88" s="127"/>
      <c r="BE88" s="127"/>
    </row>
    <row r="89" spans="1:61" s="81" customFormat="1" ht="12.6" hidden="1" customHeight="1" thickBot="1" x14ac:dyDescent="0.25">
      <c r="A89" s="9"/>
      <c r="B89" s="159" t="s">
        <v>70</v>
      </c>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10"/>
      <c r="BC89" s="9"/>
      <c r="BD89" s="9"/>
      <c r="BE89" s="9"/>
      <c r="BF89" s="9"/>
    </row>
    <row r="90" spans="1:61" s="20" customFormat="1" ht="30" hidden="1" customHeight="1" thickBot="1" x14ac:dyDescent="0.25">
      <c r="A90" s="4"/>
      <c r="B90" s="9"/>
      <c r="C90" s="160"/>
      <c r="D90" s="160"/>
      <c r="E90" s="160"/>
      <c r="F90" s="160"/>
      <c r="G90" s="160"/>
      <c r="H90" s="160"/>
      <c r="I90" s="160"/>
      <c r="J90" s="160"/>
      <c r="K90" s="160"/>
      <c r="L90" s="160"/>
      <c r="M90" s="160"/>
      <c r="N90" s="160"/>
      <c r="O90" s="160"/>
      <c r="P90" s="160"/>
      <c r="Q90" s="160"/>
      <c r="R90" s="160"/>
      <c r="S90" s="161"/>
      <c r="T90" s="125"/>
      <c r="U90" s="126" t="s">
        <v>59</v>
      </c>
      <c r="V90" s="125"/>
      <c r="W90" s="125"/>
      <c r="X90" s="125"/>
      <c r="Y90" s="125"/>
      <c r="Z90" s="125"/>
      <c r="AA90" s="125"/>
      <c r="AB90" s="125"/>
      <c r="AC90" s="125"/>
      <c r="AD90" s="125"/>
      <c r="AE90" s="125"/>
      <c r="AF90" s="125"/>
      <c r="AG90" s="125"/>
      <c r="AH90" s="125"/>
      <c r="AI90" s="125"/>
      <c r="AJ90" s="125"/>
      <c r="AK90" s="125"/>
      <c r="AL90" s="125"/>
      <c r="AM90" s="125"/>
      <c r="AN90" s="16"/>
      <c r="AO90" s="16"/>
      <c r="AP90" s="16"/>
      <c r="AQ90" s="16"/>
      <c r="AR90" s="49"/>
      <c r="AS90" s="50"/>
      <c r="AT90" s="50"/>
      <c r="AU90" s="50"/>
      <c r="AV90" s="50"/>
      <c r="AW90" s="51"/>
      <c r="AX90" s="49"/>
      <c r="AY90" s="49"/>
      <c r="AZ90" s="49"/>
      <c r="BA90" s="51"/>
      <c r="BB90" s="49"/>
      <c r="BC90" s="49"/>
      <c r="BD90" s="49"/>
      <c r="BE90" s="51"/>
      <c r="BF90" s="3"/>
    </row>
    <row r="91" spans="1:61" s="81" customFormat="1" ht="12.6" hidden="1" customHeight="1" thickBot="1"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0"/>
      <c r="BC91" s="9"/>
      <c r="BD91" s="9"/>
      <c r="BE91" s="9"/>
      <c r="BF91" s="9"/>
    </row>
    <row r="92" spans="1:61" s="20" customFormat="1" ht="15" hidden="1" customHeight="1" thickTop="1" thickBot="1" x14ac:dyDescent="0.25">
      <c r="A92" s="9"/>
      <c r="B92" s="163" t="s">
        <v>71</v>
      </c>
      <c r="C92" s="9"/>
      <c r="D92" s="9"/>
      <c r="E92" s="9"/>
      <c r="F92" s="9"/>
      <c r="G92" s="9"/>
      <c r="H92" s="9"/>
      <c r="I92" s="665" t="s">
        <v>72</v>
      </c>
      <c r="J92" s="665"/>
      <c r="K92" s="665"/>
      <c r="L92" s="665"/>
      <c r="M92" s="665"/>
      <c r="N92" s="665"/>
      <c r="O92" s="665"/>
      <c r="P92" s="665"/>
      <c r="Q92" s="665"/>
      <c r="R92" s="665"/>
      <c r="S92" s="665"/>
      <c r="T92" s="665"/>
      <c r="U92" s="665"/>
      <c r="V92" s="665"/>
      <c r="W92" s="665"/>
      <c r="X92" s="665"/>
      <c r="Y92" s="665"/>
      <c r="Z92" s="665"/>
      <c r="AA92" s="665"/>
      <c r="AB92" s="665"/>
      <c r="AC92" s="665"/>
      <c r="AD92" s="665"/>
      <c r="AE92" s="665"/>
      <c r="AF92" s="665"/>
      <c r="AG92" s="665"/>
      <c r="AH92" s="665"/>
      <c r="AI92" s="665"/>
      <c r="AJ92" s="665"/>
      <c r="AK92" s="665"/>
      <c r="AL92" s="665"/>
      <c r="AM92" s="665"/>
      <c r="AN92" s="665"/>
      <c r="AO92" s="665"/>
      <c r="AP92" s="665"/>
      <c r="AQ92" s="665"/>
      <c r="AR92" s="665"/>
      <c r="AS92" s="665"/>
      <c r="AT92" s="665"/>
      <c r="AU92" s="665"/>
      <c r="AV92" s="665"/>
      <c r="AW92" s="665"/>
      <c r="AX92" s="665"/>
      <c r="AY92" s="665"/>
      <c r="AZ92" s="665"/>
      <c r="BA92" s="665"/>
      <c r="BB92" s="665"/>
      <c r="BC92" s="665"/>
      <c r="BD92" s="665"/>
      <c r="BE92" s="665"/>
      <c r="BF92" s="9"/>
    </row>
    <row r="93" spans="1:61" s="20" customFormat="1" ht="16.5" hidden="1" customHeight="1" thickTop="1" thickBot="1" x14ac:dyDescent="0.25">
      <c r="A93" s="9"/>
      <c r="B93" s="165"/>
      <c r="C93" s="164"/>
      <c r="D93" s="164"/>
      <c r="E93" s="164"/>
      <c r="F93" s="164"/>
      <c r="G93" s="164"/>
      <c r="H93" s="164"/>
      <c r="I93" s="591" t="s">
        <v>56</v>
      </c>
      <c r="J93" s="592"/>
      <c r="K93" s="593"/>
      <c r="L93" s="635" t="s">
        <v>55</v>
      </c>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635"/>
      <c r="AM93" s="635"/>
      <c r="AN93" s="635"/>
      <c r="AO93" s="635"/>
      <c r="AP93" s="635"/>
      <c r="AQ93" s="635"/>
      <c r="AR93" s="635"/>
      <c r="AS93" s="635"/>
      <c r="AT93" s="635"/>
      <c r="AU93" s="635"/>
      <c r="AV93" s="635"/>
      <c r="AW93" s="635"/>
      <c r="AX93" s="635"/>
      <c r="AY93" s="635"/>
      <c r="AZ93" s="635"/>
      <c r="BA93" s="635"/>
      <c r="BB93" s="635"/>
      <c r="BC93" s="635"/>
      <c r="BD93" s="635"/>
      <c r="BE93" s="636"/>
      <c r="BF93" s="9"/>
    </row>
    <row r="94" spans="1:61" s="20" customFormat="1" ht="18" hidden="1" customHeight="1" thickTop="1" thickBot="1" x14ac:dyDescent="0.25">
      <c r="A94" s="115"/>
      <c r="B94" s="165"/>
      <c r="C94" s="166"/>
      <c r="D94" s="166"/>
      <c r="E94" s="166"/>
      <c r="F94" s="166"/>
      <c r="G94" s="166"/>
      <c r="H94" s="166"/>
      <c r="I94" s="568"/>
      <c r="J94" s="569"/>
      <c r="K94" s="570"/>
      <c r="L94" s="571" t="s">
        <v>61</v>
      </c>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2"/>
      <c r="AL94" s="572"/>
      <c r="AM94" s="572"/>
      <c r="AN94" s="572"/>
      <c r="AO94" s="572"/>
      <c r="AP94" s="572"/>
      <c r="AQ94" s="572"/>
      <c r="AR94" s="572"/>
      <c r="AS94" s="572"/>
      <c r="AT94" s="572"/>
      <c r="AU94" s="572"/>
      <c r="AV94" s="572"/>
      <c r="AW94" s="572"/>
      <c r="AX94" s="572"/>
      <c r="AY94" s="572"/>
      <c r="AZ94" s="572"/>
      <c r="BA94" s="572"/>
      <c r="BB94" s="572"/>
      <c r="BC94" s="572"/>
      <c r="BD94" s="572"/>
      <c r="BE94" s="573"/>
      <c r="BF94" s="116"/>
    </row>
    <row r="95" spans="1:61" ht="18" hidden="1" customHeight="1" thickTop="1" thickBot="1" x14ac:dyDescent="0.25">
      <c r="A95" s="115"/>
      <c r="B95" s="165"/>
      <c r="C95" s="166"/>
      <c r="D95" s="166"/>
      <c r="E95" s="166"/>
      <c r="F95" s="166"/>
      <c r="G95" s="166"/>
      <c r="H95" s="166"/>
      <c r="I95" s="119"/>
      <c r="J95" s="117"/>
      <c r="K95" s="118"/>
      <c r="L95" s="571" t="s">
        <v>60</v>
      </c>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2"/>
      <c r="AL95" s="572"/>
      <c r="AM95" s="572"/>
      <c r="AN95" s="572"/>
      <c r="AO95" s="572"/>
      <c r="AP95" s="572"/>
      <c r="AQ95" s="572"/>
      <c r="AR95" s="572"/>
      <c r="AS95" s="572"/>
      <c r="AT95" s="572"/>
      <c r="AU95" s="572"/>
      <c r="AV95" s="572"/>
      <c r="AW95" s="572"/>
      <c r="AX95" s="572"/>
      <c r="AY95" s="572"/>
      <c r="AZ95" s="572"/>
      <c r="BA95" s="572"/>
      <c r="BB95" s="572"/>
      <c r="BC95" s="572"/>
      <c r="BD95" s="572"/>
      <c r="BE95" s="573"/>
      <c r="BF95" s="116"/>
    </row>
    <row r="96" spans="1:61" s="9" customFormat="1" ht="20.25" hidden="1" customHeight="1" thickTop="1" thickBot="1" x14ac:dyDescent="0.25">
      <c r="A96" s="115"/>
      <c r="B96" s="165"/>
      <c r="C96" s="166"/>
      <c r="D96" s="166"/>
      <c r="E96" s="166"/>
      <c r="F96" s="166"/>
      <c r="G96" s="166"/>
      <c r="H96" s="166"/>
      <c r="I96" s="568"/>
      <c r="J96" s="569"/>
      <c r="K96" s="570"/>
      <c r="L96" s="571" t="s">
        <v>52</v>
      </c>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2"/>
      <c r="AL96" s="572"/>
      <c r="AM96" s="572"/>
      <c r="AN96" s="572"/>
      <c r="AO96" s="572"/>
      <c r="AP96" s="572"/>
      <c r="AQ96" s="572"/>
      <c r="AR96" s="572"/>
      <c r="AS96" s="572"/>
      <c r="AT96" s="572"/>
      <c r="AU96" s="572"/>
      <c r="AV96" s="572"/>
      <c r="AW96" s="572"/>
      <c r="AX96" s="572"/>
      <c r="AY96" s="572"/>
      <c r="AZ96" s="572"/>
      <c r="BA96" s="572"/>
      <c r="BB96" s="572"/>
      <c r="BC96" s="572"/>
      <c r="BD96" s="572"/>
      <c r="BE96" s="573"/>
      <c r="BF96" s="116"/>
      <c r="BG96"/>
      <c r="BH96"/>
      <c r="BI96"/>
    </row>
    <row r="97" spans="1:61" s="9" customFormat="1" ht="20.25" hidden="1" customHeight="1" thickTop="1" thickBot="1" x14ac:dyDescent="0.25">
      <c r="A97" s="115"/>
      <c r="B97" s="167"/>
      <c r="C97" s="166"/>
      <c r="D97" s="166"/>
      <c r="E97" s="166"/>
      <c r="F97" s="166"/>
      <c r="G97" s="166"/>
      <c r="H97" s="166"/>
      <c r="I97" s="568"/>
      <c r="J97" s="569"/>
      <c r="K97" s="570"/>
      <c r="L97" s="571" t="s">
        <v>53</v>
      </c>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2"/>
      <c r="AL97" s="572"/>
      <c r="AM97" s="572"/>
      <c r="AN97" s="572"/>
      <c r="AO97" s="572"/>
      <c r="AP97" s="572"/>
      <c r="AQ97" s="572"/>
      <c r="AR97" s="572"/>
      <c r="AS97" s="572"/>
      <c r="AT97" s="572"/>
      <c r="AU97" s="572"/>
      <c r="AV97" s="572"/>
      <c r="AW97" s="572"/>
      <c r="AX97" s="572"/>
      <c r="AY97" s="572"/>
      <c r="AZ97" s="572"/>
      <c r="BA97" s="572"/>
      <c r="BB97" s="572"/>
      <c r="BC97" s="572"/>
      <c r="BD97" s="572"/>
      <c r="BE97" s="573"/>
      <c r="BF97" s="116"/>
      <c r="BG97"/>
      <c r="BH97"/>
      <c r="BI97"/>
    </row>
    <row r="98" spans="1:61" s="9" customFormat="1" ht="20.25" hidden="1" customHeight="1" thickTop="1" thickBot="1" x14ac:dyDescent="0.25">
      <c r="A98" s="115"/>
      <c r="B98"/>
      <c r="C98" s="168"/>
      <c r="D98" s="168"/>
      <c r="E98" s="168"/>
      <c r="F98" s="168"/>
      <c r="G98" s="168"/>
      <c r="H98" s="168"/>
      <c r="I98" s="568"/>
      <c r="J98" s="569"/>
      <c r="K98" s="570"/>
      <c r="L98" s="571" t="s">
        <v>54</v>
      </c>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2"/>
      <c r="AL98" s="572"/>
      <c r="AM98" s="572"/>
      <c r="AN98" s="572"/>
      <c r="AO98" s="572"/>
      <c r="AP98" s="572"/>
      <c r="AQ98" s="572"/>
      <c r="AR98" s="572"/>
      <c r="AS98" s="572"/>
      <c r="AT98" s="572"/>
      <c r="AU98" s="572"/>
      <c r="AV98" s="572"/>
      <c r="AW98" s="572"/>
      <c r="AX98" s="572"/>
      <c r="AY98" s="572"/>
      <c r="AZ98" s="572"/>
      <c r="BA98" s="572"/>
      <c r="BB98" s="572"/>
      <c r="BC98" s="572"/>
      <c r="BD98" s="572"/>
      <c r="BE98" s="573"/>
      <c r="BF98" s="116"/>
      <c r="BG98"/>
      <c r="BH98"/>
      <c r="BI98"/>
    </row>
    <row r="99" spans="1:61" ht="13.8" hidden="1" thickTop="1" x14ac:dyDescent="0.2"/>
    <row r="100" spans="1:61" hidden="1" x14ac:dyDescent="0.2"/>
    <row r="101" spans="1:61" hidden="1" x14ac:dyDescent="0.2"/>
    <row r="102" spans="1:61" hidden="1" x14ac:dyDescent="0.2"/>
    <row r="103" spans="1:61" hidden="1" x14ac:dyDescent="0.2"/>
    <row r="104" spans="1:61" hidden="1" x14ac:dyDescent="0.2"/>
    <row r="105" spans="1:61" hidden="1" x14ac:dyDescent="0.2"/>
    <row r="106" spans="1:61" hidden="1" x14ac:dyDescent="0.2"/>
    <row r="107" spans="1:61" hidden="1" x14ac:dyDescent="0.2"/>
    <row r="108" spans="1:61" hidden="1" x14ac:dyDescent="0.2"/>
    <row r="109" spans="1:61" hidden="1" x14ac:dyDescent="0.2"/>
    <row r="110" spans="1:61" hidden="1" x14ac:dyDescent="0.2"/>
    <row r="111" spans="1:61" hidden="1" x14ac:dyDescent="0.2"/>
    <row r="112" spans="1:61"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spans="2:61" hidden="1" x14ac:dyDescent="0.2"/>
    <row r="178" spans="2:61" hidden="1" x14ac:dyDescent="0.2"/>
    <row r="179" spans="2:61" hidden="1" x14ac:dyDescent="0.2"/>
    <row r="180" spans="2:61" hidden="1" x14ac:dyDescent="0.2"/>
    <row r="181" spans="2:61" hidden="1" x14ac:dyDescent="0.2"/>
    <row r="182" spans="2:61" hidden="1" x14ac:dyDescent="0.2"/>
    <row r="183" spans="2:61" hidden="1" x14ac:dyDescent="0.2"/>
    <row r="184" spans="2:61" hidden="1" x14ac:dyDescent="0.2"/>
    <row r="185" spans="2:61" hidden="1" x14ac:dyDescent="0.2"/>
    <row r="186" spans="2:61" hidden="1" x14ac:dyDescent="0.2"/>
    <row r="187" spans="2:61" x14ac:dyDescent="0.2">
      <c r="B187" s="9"/>
    </row>
    <row r="188" spans="2:61" s="9" customFormat="1" x14ac:dyDescent="0.2">
      <c r="B188"/>
      <c r="BB188" s="10"/>
      <c r="BG188"/>
      <c r="BH188"/>
      <c r="BI188"/>
    </row>
  </sheetData>
  <sheetProtection password="C082" sheet="1" objects="1" scenarios="1" selectLockedCells="1"/>
  <protectedRanges>
    <protectedRange sqref="AR90 AX90 BB90 AX63:AX66 BB63:BB66 AQ79 AR63:AR66 AX77 AR77 BB76:BB77" name="範囲2_1"/>
    <protectedRange sqref="AX54 BB54 AR54 AX50 BB50 AR50 AX45 BB45 AR45" name="範囲2_1_1"/>
    <protectedRange sqref="J29 J36 I37 N38 N36 AL40:AL41 AS40:AS42 AX40:AX41 U42 AA42 AN42 AY42 AI43 I31:I34 O41:O42 Z41 BA39 T41 W39:W40 AU39 AC39:AC40" name="範囲1_1"/>
    <protectedRange sqref="AQ28" name="範囲2_1_1_1"/>
    <protectedRange sqref="AW28 AD35 O43" name="範囲2_1_2"/>
    <protectedRange sqref="BA28 AH35 S43" name="範囲2_1_3"/>
  </protectedRanges>
  <customSheetViews>
    <customSheetView guid="{3BBEB893-2EDC-4DF3-A9DD-D3B1665A2986}" showPageBreaks="1" showGridLines="0" printArea="1" hiddenRows="1" view="pageBreakPreview">
      <selection activeCell="A7" sqref="A7"/>
      <rowBreaks count="1" manualBreakCount="1">
        <brk id="87" max="57" man="1"/>
      </rowBreaks>
      <pageMargins left="0" right="0" top="0" bottom="0" header="0" footer="0"/>
      <printOptions horizontalCentered="1"/>
      <pageSetup paperSize="9" scale="64" fitToHeight="3" orientation="portrait" horizontalDpi="300" verticalDpi="300" r:id="rId1"/>
      <headerFooter alignWithMargins="0"/>
    </customSheetView>
    <customSheetView guid="{70CDDAED-230E-4694-9872-134656684424}" showPageBreaks="1" showGridLines="0" printArea="1" hiddenRows="1" view="pageBreakPreview">
      <selection activeCell="BJ36" sqref="BJ36"/>
      <rowBreaks count="1" manualBreakCount="1">
        <brk id="87" max="57" man="1"/>
      </rowBreaks>
      <pageMargins left="0" right="0" top="0" bottom="0" header="0" footer="0"/>
      <printOptions horizontalCentered="1"/>
      <pageSetup paperSize="9" scale="64" fitToHeight="3" orientation="portrait" horizontalDpi="300" verticalDpi="300" r:id="rId2"/>
      <headerFooter alignWithMargins="0"/>
    </customSheetView>
  </customSheetViews>
  <mergeCells count="134">
    <mergeCell ref="L93:BE93"/>
    <mergeCell ref="AR63:AV63"/>
    <mergeCell ref="C58:BE58"/>
    <mergeCell ref="C59:BE59"/>
    <mergeCell ref="C60:BE60"/>
    <mergeCell ref="C61:BE61"/>
    <mergeCell ref="BB63:BD63"/>
    <mergeCell ref="AX63:AZ63"/>
    <mergeCell ref="B79:C82"/>
    <mergeCell ref="AF69:AG70"/>
    <mergeCell ref="W69:Z70"/>
    <mergeCell ref="AB69:AE70"/>
    <mergeCell ref="L69:S70"/>
    <mergeCell ref="N79:O82"/>
    <mergeCell ref="I69:K70"/>
    <mergeCell ref="W76:BA76"/>
    <mergeCell ref="AJ69:AK70"/>
    <mergeCell ref="AL69:AM70"/>
    <mergeCell ref="I92:BE92"/>
    <mergeCell ref="B67:H73"/>
    <mergeCell ref="AH69:AI70"/>
    <mergeCell ref="B78:AK78"/>
    <mergeCell ref="I98:K98"/>
    <mergeCell ref="L98:BE98"/>
    <mergeCell ref="I97:K97"/>
    <mergeCell ref="L97:BE97"/>
    <mergeCell ref="B76:U76"/>
    <mergeCell ref="L67:S68"/>
    <mergeCell ref="L96:BE96"/>
    <mergeCell ref="P79:Y82"/>
    <mergeCell ref="AL78:BA78"/>
    <mergeCell ref="L95:BE95"/>
    <mergeCell ref="I96:K96"/>
    <mergeCell ref="BE87:BF87"/>
    <mergeCell ref="AB79:AK82"/>
    <mergeCell ref="I93:K93"/>
    <mergeCell ref="D79:M82"/>
    <mergeCell ref="AN79:BA82"/>
    <mergeCell ref="AL79:AM82"/>
    <mergeCell ref="I71:AP73"/>
    <mergeCell ref="I94:K94"/>
    <mergeCell ref="L94:BE94"/>
    <mergeCell ref="AP69:AP70"/>
    <mergeCell ref="I67:K68"/>
    <mergeCell ref="AN69:AO70"/>
    <mergeCell ref="Z79:AA82"/>
    <mergeCell ref="AR50:AV50"/>
    <mergeCell ref="AX50:AZ50"/>
    <mergeCell ref="BB50:BD50"/>
    <mergeCell ref="D51:O52"/>
    <mergeCell ref="R51:AC52"/>
    <mergeCell ref="AX54:AZ54"/>
    <mergeCell ref="BB54:BD54"/>
    <mergeCell ref="AM54:AQ54"/>
    <mergeCell ref="AR54:AV54"/>
    <mergeCell ref="AM50:AQ50"/>
    <mergeCell ref="R55:AC56"/>
    <mergeCell ref="AF55:AQ56"/>
    <mergeCell ref="AM63:AQ63"/>
    <mergeCell ref="D55:O56"/>
    <mergeCell ref="B65:U65"/>
    <mergeCell ref="D46:O47"/>
    <mergeCell ref="R46:AC47"/>
    <mergeCell ref="I40:O40"/>
    <mergeCell ref="R40:U40"/>
    <mergeCell ref="W40:AA40"/>
    <mergeCell ref="AC40:AI40"/>
    <mergeCell ref="I41:O41"/>
    <mergeCell ref="Q41:AM41"/>
    <mergeCell ref="AO41:BD41"/>
    <mergeCell ref="B42:H43"/>
    <mergeCell ref="J43:M43"/>
    <mergeCell ref="O43:Q43"/>
    <mergeCell ref="S43:U43"/>
    <mergeCell ref="Z43:AH43"/>
    <mergeCell ref="AI43:BA43"/>
    <mergeCell ref="B36:H41"/>
    <mergeCell ref="J36:L36"/>
    <mergeCell ref="N36:Q36"/>
    <mergeCell ref="R36:BE37"/>
    <mergeCell ref="P38:W38"/>
    <mergeCell ref="Y38:BD38"/>
    <mergeCell ref="I39:O39"/>
    <mergeCell ref="R39:U39"/>
    <mergeCell ref="W39:AA39"/>
    <mergeCell ref="AC39:AI39"/>
    <mergeCell ref="AJ39:AN39"/>
    <mergeCell ref="AP39:AS39"/>
    <mergeCell ref="AU39:AY39"/>
    <mergeCell ref="BA39:BE39"/>
    <mergeCell ref="BE1:BF1"/>
    <mergeCell ref="D2:BF4"/>
    <mergeCell ref="F5:BF5"/>
    <mergeCell ref="A15:J15"/>
    <mergeCell ref="B16:AB16"/>
    <mergeCell ref="AD16:BE16"/>
    <mergeCell ref="AW28:AY28"/>
    <mergeCell ref="BA28:BC28"/>
    <mergeCell ref="C24:AB24"/>
    <mergeCell ref="AJ28:AP28"/>
    <mergeCell ref="C23:AB23"/>
    <mergeCell ref="C18:AB18"/>
    <mergeCell ref="AE18:BE18"/>
    <mergeCell ref="C19:AB19"/>
    <mergeCell ref="C21:AB21"/>
    <mergeCell ref="C22:AB22"/>
    <mergeCell ref="AE19:BE19"/>
    <mergeCell ref="C20:AB20"/>
    <mergeCell ref="AE20:BE20"/>
    <mergeCell ref="AQ28:AU28"/>
    <mergeCell ref="B29:H29"/>
    <mergeCell ref="J29:W29"/>
    <mergeCell ref="B30:H30"/>
    <mergeCell ref="O30:X30"/>
    <mergeCell ref="AT30:AW30"/>
    <mergeCell ref="AY30:BD30"/>
    <mergeCell ref="B31:H32"/>
    <mergeCell ref="I31:M31"/>
    <mergeCell ref="N31:AX31"/>
    <mergeCell ref="AY31:BE31"/>
    <mergeCell ref="I32:AX32"/>
    <mergeCell ref="AY32:BE35"/>
    <mergeCell ref="B33:H34"/>
    <mergeCell ref="I33:M33"/>
    <mergeCell ref="N33:AX33"/>
    <mergeCell ref="I34:AX34"/>
    <mergeCell ref="B35:H35"/>
    <mergeCell ref="K35:L35"/>
    <mergeCell ref="O35:P35"/>
    <mergeCell ref="R35:X35"/>
    <mergeCell ref="Y35:AB35"/>
    <mergeCell ref="AD35:AF35"/>
    <mergeCell ref="AH35:AJ35"/>
    <mergeCell ref="AM35:AX35"/>
  </mergeCells>
  <phoneticPr fontId="4"/>
  <conditionalFormatting sqref="AM63:AM64">
    <cfRule type="cellIs" dxfId="168" priority="159" stopIfTrue="1" operator="equal">
      <formula>"生年月日(西暦)"</formula>
    </cfRule>
  </conditionalFormatting>
  <conditionalFormatting sqref="P51:AC52">
    <cfRule type="expression" dxfId="167" priority="3" stopIfTrue="1">
      <formula>$A$5=2</formula>
    </cfRule>
    <cfRule type="expression" dxfId="166" priority="4" stopIfTrue="1">
      <formula>$P$46:$Q$47=1</formula>
    </cfRule>
  </conditionalFormatting>
  <conditionalFormatting sqref="B35:AX35">
    <cfRule type="expression" dxfId="165" priority="2" stopIfTrue="1">
      <formula>$W$28=1</formula>
    </cfRule>
  </conditionalFormatting>
  <conditionalFormatting sqref="B36:BE41">
    <cfRule type="expression" dxfId="164" priority="1" stopIfTrue="1">
      <formula>$W$28=1</formula>
    </cfRule>
  </conditionalFormatting>
  <dataValidations xWindow="692" yWindow="658" count="12">
    <dataValidation type="whole" imeMode="halfAlpha" allowBlank="1" showInputMessage="1" showErrorMessage="1" error="1～31までの数字でご記入ください" prompt="1～31までの数字でご記入ください" sqref="AL69">
      <formula1>1</formula1>
      <formula2>31</formula2>
    </dataValidation>
    <dataValidation type="whole" imeMode="halfAlpha" allowBlank="1" showInputMessage="1" showErrorMessage="1" error="1～12までの数字でご入力ください" prompt="1～12までの数字でご記入ください" sqref="O43:Q43 AW28:AY28 AD35:AF35">
      <formula1>1</formula1>
      <formula2>12</formula2>
    </dataValidation>
    <dataValidation type="whole" imeMode="halfAlpha" operator="greaterThanOrEqual" allowBlank="1" showInputMessage="1" showErrorMessage="1" error="西暦でご記入ください" prompt="西暦でご記入ください" sqref="AB69">
      <formula1>2000</formula1>
    </dataValidation>
    <dataValidation type="whole" allowBlank="1" showInputMessage="1" showErrorMessage="1" sqref="AX54:AZ54 AX50:AZ50 AX90:AZ90 AX63:AZ66 AX77:AZ77 AX45:AZ45">
      <formula1>1</formula1>
      <formula2>12</formula2>
    </dataValidation>
    <dataValidation type="whole" allowBlank="1" showInputMessage="1" showErrorMessage="1" sqref="BB54:BD54 BB50:BD50 BB90:BD90 BB63:BD66 BB76:BD77 BB45:BD45">
      <formula1>1</formula1>
      <formula2>31</formula2>
    </dataValidation>
    <dataValidation type="whole" allowBlank="1" showInputMessage="1" showErrorMessage="1" sqref="AR54:AV54 AR50:AV50 AR90:AV90 AR63:AV66 AR77:AV77 AR45:AV45">
      <formula1>2010</formula1>
      <formula2>2100</formula2>
    </dataValidation>
    <dataValidation imeMode="halfAlpha" allowBlank="1" showInputMessage="1" showErrorMessage="1" sqref="AN42 J36:L36 AX40 U42:Y42 N36:Q36 AL40 R39:U40 AO41:BD41 Q41:AM41 BA39:BE39 AU39:AY39 AP39:AS39 AC39:AI40 W39:AA40 AY42:BE42 J29:W29 AA42:AE42 O42:S42"/>
    <dataValidation imeMode="fullKatakana" allowBlank="1" showInputMessage="1" showErrorMessage="1" sqref="I33 I31"/>
    <dataValidation type="whole" imeMode="halfAlpha" operator="greaterThan" allowBlank="1" showInputMessage="1" showErrorMessage="1" error="西暦でご入力ください" prompt="西暦でご記入ください" sqref="Y35:AB35">
      <formula1>1900</formula1>
    </dataValidation>
    <dataValidation imeMode="halfAlpha" allowBlank="1" showInputMessage="1" showErrorMessage="1" error="1～12までの数字でご記入ください" prompt="1～12までの数字でご記入ください" sqref="AH69:AI70"/>
    <dataValidation type="whole" imeMode="halfAlpha" operator="greaterThanOrEqual" allowBlank="1" showInputMessage="1" showErrorMessage="1" error="西暦でご入力ください" prompt="西暦でご記入ください" sqref="AQ28:AU28 J43:M43">
      <formula1>2000</formula1>
    </dataValidation>
    <dataValidation type="whole" imeMode="halfAlpha" allowBlank="1" showInputMessage="1" showErrorMessage="1" error="1～31までの数字でご入力ください" prompt="1～31までの数字でご記入ください" sqref="S43:U43 AH35:AJ35 BA28:BC28">
      <formula1>1</formula1>
      <formula2>31</formula2>
    </dataValidation>
  </dataValidations>
  <hyperlinks>
    <hyperlink ref="AN22" r:id="rId3"/>
    <hyperlink ref="AN21:AV21" r:id="rId4" display="http://www.sakura.ad.jp/privacy/"/>
    <hyperlink ref="AN22:AX22" r:id="rId5" display="http://www.sakura.ad.jp/privacy/statement/"/>
    <hyperlink ref="N25" r:id="rId6"/>
  </hyperlinks>
  <printOptions horizontalCentered="1"/>
  <pageMargins left="0" right="0" top="0" bottom="0" header="0" footer="0"/>
  <pageSetup paperSize="9" scale="67" fitToHeight="3" orientation="portrait" horizontalDpi="300" verticalDpi="300" r:id="rId7"/>
  <headerFooter alignWithMargins="0"/>
  <rowBreaks count="1" manualBreakCount="1">
    <brk id="86" max="57" man="1"/>
  </rowBreaks>
  <drawing r:id="rId8"/>
  <legacyDrawing r:id="rId9"/>
  <mc:AlternateContent xmlns:mc="http://schemas.openxmlformats.org/markup-compatibility/2006">
    <mc:Choice Requires="x14">
      <controls>
        <mc:AlternateContent xmlns:mc="http://schemas.openxmlformats.org/markup-compatibility/2006">
          <mc:Choice Requires="x14">
            <control shapeId="147619" r:id="rId10" name="Check Box 163">
              <controlPr defaultSize="0" autoFill="0" autoLine="0" autoPict="0">
                <anchor moveWithCells="1">
                  <from>
                    <xdr:col>1</xdr:col>
                    <xdr:colOff>106680</xdr:colOff>
                    <xdr:row>79</xdr:row>
                    <xdr:rowOff>38100</xdr:rowOff>
                  </from>
                  <to>
                    <xdr:col>2</xdr:col>
                    <xdr:colOff>137160</xdr:colOff>
                    <xdr:row>80</xdr:row>
                    <xdr:rowOff>114300</xdr:rowOff>
                  </to>
                </anchor>
              </controlPr>
            </control>
          </mc:Choice>
        </mc:AlternateContent>
        <mc:AlternateContent xmlns:mc="http://schemas.openxmlformats.org/markup-compatibility/2006">
          <mc:Choice Requires="x14">
            <control shapeId="148429" r:id="rId11" name="Check Box 973">
              <controlPr defaultSize="0" autoFill="0" autoLine="0" autoPict="0">
                <anchor moveWithCells="1">
                  <from>
                    <xdr:col>13</xdr:col>
                    <xdr:colOff>99060</xdr:colOff>
                    <xdr:row>79</xdr:row>
                    <xdr:rowOff>38100</xdr:rowOff>
                  </from>
                  <to>
                    <xdr:col>14</xdr:col>
                    <xdr:colOff>137160</xdr:colOff>
                    <xdr:row>80</xdr:row>
                    <xdr:rowOff>114300</xdr:rowOff>
                  </to>
                </anchor>
              </controlPr>
            </control>
          </mc:Choice>
        </mc:AlternateContent>
        <mc:AlternateContent xmlns:mc="http://schemas.openxmlformats.org/markup-compatibility/2006">
          <mc:Choice Requires="x14">
            <control shapeId="148430" r:id="rId12" name="Check Box 974">
              <controlPr defaultSize="0" autoFill="0" autoLine="0" autoPict="0">
                <anchor moveWithCells="1">
                  <from>
                    <xdr:col>25</xdr:col>
                    <xdr:colOff>83820</xdr:colOff>
                    <xdr:row>79</xdr:row>
                    <xdr:rowOff>38100</xdr:rowOff>
                  </from>
                  <to>
                    <xdr:col>26</xdr:col>
                    <xdr:colOff>121920</xdr:colOff>
                    <xdr:row>80</xdr:row>
                    <xdr:rowOff>114300</xdr:rowOff>
                  </to>
                </anchor>
              </controlPr>
            </control>
          </mc:Choice>
        </mc:AlternateContent>
        <mc:AlternateContent xmlns:mc="http://schemas.openxmlformats.org/markup-compatibility/2006">
          <mc:Choice Requires="x14">
            <control shapeId="148431" r:id="rId13" name="Check Box 975">
              <controlPr defaultSize="0" autoFill="0" autoLine="0" autoPict="0">
                <anchor moveWithCells="1">
                  <from>
                    <xdr:col>37</xdr:col>
                    <xdr:colOff>99060</xdr:colOff>
                    <xdr:row>79</xdr:row>
                    <xdr:rowOff>38100</xdr:rowOff>
                  </from>
                  <to>
                    <xdr:col>38</xdr:col>
                    <xdr:colOff>137160</xdr:colOff>
                    <xdr:row>80</xdr:row>
                    <xdr:rowOff>114300</xdr:rowOff>
                  </to>
                </anchor>
              </controlPr>
            </control>
          </mc:Choice>
        </mc:AlternateContent>
        <mc:AlternateContent xmlns:mc="http://schemas.openxmlformats.org/markup-compatibility/2006">
          <mc:Choice Requires="x14">
            <control shapeId="201148" r:id="rId14" name="Option Button 11708">
              <controlPr defaultSize="0" autoFill="0" autoLine="0" autoPict="0">
                <anchor moveWithCells="1" sizeWithCells="1">
                  <from>
                    <xdr:col>2</xdr:col>
                    <xdr:colOff>38100</xdr:colOff>
                    <xdr:row>45</xdr:row>
                    <xdr:rowOff>129540</xdr:rowOff>
                  </from>
                  <to>
                    <xdr:col>3</xdr:col>
                    <xdr:colOff>152400</xdr:colOff>
                    <xdr:row>46</xdr:row>
                    <xdr:rowOff>91440</xdr:rowOff>
                  </to>
                </anchor>
              </controlPr>
            </control>
          </mc:Choice>
        </mc:AlternateContent>
        <mc:AlternateContent xmlns:mc="http://schemas.openxmlformats.org/markup-compatibility/2006">
          <mc:Choice Requires="x14">
            <control shapeId="201149" r:id="rId15" name="Group Box 11709">
              <controlPr defaultSize="0" autoFill="0" autoPict="0">
                <anchor moveWithCells="1" sizeWithCells="1">
                  <from>
                    <xdr:col>1</xdr:col>
                    <xdr:colOff>7620</xdr:colOff>
                    <xdr:row>45</xdr:row>
                    <xdr:rowOff>0</xdr:rowOff>
                  </from>
                  <to>
                    <xdr:col>29</xdr:col>
                    <xdr:colOff>0</xdr:colOff>
                    <xdr:row>47</xdr:row>
                    <xdr:rowOff>0</xdr:rowOff>
                  </to>
                </anchor>
              </controlPr>
            </control>
          </mc:Choice>
        </mc:AlternateContent>
        <mc:AlternateContent xmlns:mc="http://schemas.openxmlformats.org/markup-compatibility/2006">
          <mc:Choice Requires="x14">
            <control shapeId="201150" r:id="rId16" name="Option Button 11710">
              <controlPr defaultSize="0" autoFill="0" autoLine="0" autoPict="0">
                <anchor moveWithCells="1" sizeWithCells="1">
                  <from>
                    <xdr:col>16</xdr:col>
                    <xdr:colOff>38100</xdr:colOff>
                    <xdr:row>45</xdr:row>
                    <xdr:rowOff>129540</xdr:rowOff>
                  </from>
                  <to>
                    <xdr:col>17</xdr:col>
                    <xdr:colOff>152400</xdr:colOff>
                    <xdr:row>46</xdr:row>
                    <xdr:rowOff>91440</xdr:rowOff>
                  </to>
                </anchor>
              </controlPr>
            </control>
          </mc:Choice>
        </mc:AlternateContent>
        <mc:AlternateContent xmlns:mc="http://schemas.openxmlformats.org/markup-compatibility/2006">
          <mc:Choice Requires="x14">
            <control shapeId="157550" r:id="rId17" name="Option Button 2926">
              <controlPr defaultSize="0" autoFill="0" autoLine="0" autoPict="0">
                <anchor moveWithCells="1" sizeWithCells="1">
                  <from>
                    <xdr:col>9</xdr:col>
                    <xdr:colOff>15240</xdr:colOff>
                    <xdr:row>66</xdr:row>
                    <xdr:rowOff>129540</xdr:rowOff>
                  </from>
                  <to>
                    <xdr:col>10</xdr:col>
                    <xdr:colOff>76200</xdr:colOff>
                    <xdr:row>67</xdr:row>
                    <xdr:rowOff>152400</xdr:rowOff>
                  </to>
                </anchor>
              </controlPr>
            </control>
          </mc:Choice>
        </mc:AlternateContent>
        <mc:AlternateContent xmlns:mc="http://schemas.openxmlformats.org/markup-compatibility/2006">
          <mc:Choice Requires="x14">
            <control shapeId="157551" r:id="rId18" name="Option Button 2927">
              <controlPr defaultSize="0" autoFill="0" autoLine="0" autoPict="0">
                <anchor moveWithCells="1" sizeWithCells="1">
                  <from>
                    <xdr:col>9</xdr:col>
                    <xdr:colOff>7620</xdr:colOff>
                    <xdr:row>68</xdr:row>
                    <xdr:rowOff>129540</xdr:rowOff>
                  </from>
                  <to>
                    <xdr:col>10</xdr:col>
                    <xdr:colOff>106680</xdr:colOff>
                    <xdr:row>69</xdr:row>
                    <xdr:rowOff>144780</xdr:rowOff>
                  </to>
                </anchor>
              </controlPr>
            </control>
          </mc:Choice>
        </mc:AlternateContent>
        <mc:AlternateContent xmlns:mc="http://schemas.openxmlformats.org/markup-compatibility/2006">
          <mc:Choice Requires="x14">
            <control shapeId="157552" r:id="rId19" name="Group Box 2928">
              <controlPr defaultSize="0" autoFill="0" autoPict="0">
                <anchor moveWithCells="1" sizeWithCells="1">
                  <from>
                    <xdr:col>7</xdr:col>
                    <xdr:colOff>7620</xdr:colOff>
                    <xdr:row>66</xdr:row>
                    <xdr:rowOff>0</xdr:rowOff>
                  </from>
                  <to>
                    <xdr:col>15</xdr:col>
                    <xdr:colOff>0</xdr:colOff>
                    <xdr:row>70</xdr:row>
                    <xdr:rowOff>121920</xdr:rowOff>
                  </to>
                </anchor>
              </controlPr>
            </control>
          </mc:Choice>
        </mc:AlternateContent>
        <mc:AlternateContent xmlns:mc="http://schemas.openxmlformats.org/markup-compatibility/2006">
          <mc:Choice Requires="x14">
            <control shapeId="147475" r:id="rId20" name="Group Box 19">
              <controlPr defaultSize="0" autoFill="0" autoPict="0">
                <anchor moveWithCells="1" sizeWithCells="1">
                  <from>
                    <xdr:col>8</xdr:col>
                    <xdr:colOff>7620</xdr:colOff>
                    <xdr:row>34</xdr:row>
                    <xdr:rowOff>7620</xdr:rowOff>
                  </from>
                  <to>
                    <xdr:col>17</xdr:col>
                    <xdr:colOff>22860</xdr:colOff>
                    <xdr:row>35</xdr:row>
                    <xdr:rowOff>7620</xdr:rowOff>
                  </to>
                </anchor>
              </controlPr>
            </control>
          </mc:Choice>
        </mc:AlternateContent>
        <mc:AlternateContent xmlns:mc="http://schemas.openxmlformats.org/markup-compatibility/2006">
          <mc:Choice Requires="x14">
            <control shapeId="147476" r:id="rId21" name="Option Button 20">
              <controlPr defaultSize="0" autoFill="0" autoLine="0" autoPict="0">
                <anchor moveWithCells="1" sizeWithCells="1">
                  <from>
                    <xdr:col>8</xdr:col>
                    <xdr:colOff>83820</xdr:colOff>
                    <xdr:row>34</xdr:row>
                    <xdr:rowOff>68580</xdr:rowOff>
                  </from>
                  <to>
                    <xdr:col>10</xdr:col>
                    <xdr:colOff>45720</xdr:colOff>
                    <xdr:row>34</xdr:row>
                    <xdr:rowOff>266700</xdr:rowOff>
                  </to>
                </anchor>
              </controlPr>
            </control>
          </mc:Choice>
        </mc:AlternateContent>
        <mc:AlternateContent xmlns:mc="http://schemas.openxmlformats.org/markup-compatibility/2006">
          <mc:Choice Requires="x14">
            <control shapeId="147477" r:id="rId22" name="Option Button 1535">
              <controlPr defaultSize="0" autoFill="0" autoLine="0" autoPict="0">
                <anchor moveWithCells="1" sizeWithCells="1">
                  <from>
                    <xdr:col>13</xdr:col>
                    <xdr:colOff>7620</xdr:colOff>
                    <xdr:row>34</xdr:row>
                    <xdr:rowOff>68580</xdr:rowOff>
                  </from>
                  <to>
                    <xdr:col>14</xdr:col>
                    <xdr:colOff>121920</xdr:colOff>
                    <xdr:row>34</xdr:row>
                    <xdr:rowOff>266700</xdr:rowOff>
                  </to>
                </anchor>
              </controlPr>
            </control>
          </mc:Choice>
        </mc:AlternateContent>
        <mc:AlternateContent xmlns:mc="http://schemas.openxmlformats.org/markup-compatibility/2006">
          <mc:Choice Requires="x14">
            <control shapeId="147469" r:id="rId23" name="Option Button 13">
              <controlPr defaultSize="0" autoFill="0" autoLine="0" autoPict="0">
                <anchor moveWithCells="1" sizeWithCells="1">
                  <from>
                    <xdr:col>2</xdr:col>
                    <xdr:colOff>38100</xdr:colOff>
                    <xdr:row>50</xdr:row>
                    <xdr:rowOff>129540</xdr:rowOff>
                  </from>
                  <to>
                    <xdr:col>3</xdr:col>
                    <xdr:colOff>152400</xdr:colOff>
                    <xdr:row>51</xdr:row>
                    <xdr:rowOff>91440</xdr:rowOff>
                  </to>
                </anchor>
              </controlPr>
            </control>
          </mc:Choice>
        </mc:AlternateContent>
        <mc:AlternateContent xmlns:mc="http://schemas.openxmlformats.org/markup-compatibility/2006">
          <mc:Choice Requires="x14">
            <control shapeId="147470" r:id="rId24" name="Group Box 14">
              <controlPr defaultSize="0" autoFill="0" autoPict="0">
                <anchor moveWithCells="1" sizeWithCells="1">
                  <from>
                    <xdr:col>1</xdr:col>
                    <xdr:colOff>7620</xdr:colOff>
                    <xdr:row>50</xdr:row>
                    <xdr:rowOff>0</xdr:rowOff>
                  </from>
                  <to>
                    <xdr:col>29</xdr:col>
                    <xdr:colOff>0</xdr:colOff>
                    <xdr:row>52</xdr:row>
                    <xdr:rowOff>0</xdr:rowOff>
                  </to>
                </anchor>
              </controlPr>
            </control>
          </mc:Choice>
        </mc:AlternateContent>
        <mc:AlternateContent xmlns:mc="http://schemas.openxmlformats.org/markup-compatibility/2006">
          <mc:Choice Requires="x14">
            <control shapeId="147471" r:id="rId25" name="Option Button 15">
              <controlPr defaultSize="0" autoFill="0" autoLine="0" autoPict="0">
                <anchor moveWithCells="1" sizeWithCells="1">
                  <from>
                    <xdr:col>16</xdr:col>
                    <xdr:colOff>38100</xdr:colOff>
                    <xdr:row>50</xdr:row>
                    <xdr:rowOff>129540</xdr:rowOff>
                  </from>
                  <to>
                    <xdr:col>17</xdr:col>
                    <xdr:colOff>152400</xdr:colOff>
                    <xdr:row>51</xdr:row>
                    <xdr:rowOff>91440</xdr:rowOff>
                  </to>
                </anchor>
              </controlPr>
            </control>
          </mc:Choice>
        </mc:AlternateContent>
        <mc:AlternateContent xmlns:mc="http://schemas.openxmlformats.org/markup-compatibility/2006">
          <mc:Choice Requires="x14">
            <control shapeId="147465" r:id="rId26" name="Option Button 9">
              <controlPr defaultSize="0" autoFill="0" autoLine="0" autoPict="0">
                <anchor moveWithCells="1" sizeWithCells="1">
                  <from>
                    <xdr:col>2</xdr:col>
                    <xdr:colOff>38100</xdr:colOff>
                    <xdr:row>54</xdr:row>
                    <xdr:rowOff>144780</xdr:rowOff>
                  </from>
                  <to>
                    <xdr:col>3</xdr:col>
                    <xdr:colOff>152400</xdr:colOff>
                    <xdr:row>55</xdr:row>
                    <xdr:rowOff>99060</xdr:rowOff>
                  </to>
                </anchor>
              </controlPr>
            </control>
          </mc:Choice>
        </mc:AlternateContent>
        <mc:AlternateContent xmlns:mc="http://schemas.openxmlformats.org/markup-compatibility/2006">
          <mc:Choice Requires="x14">
            <control shapeId="147466" r:id="rId27" name="Group Box 10">
              <controlPr defaultSize="0" autoFill="0" autoPict="0">
                <anchor moveWithCells="1" sizeWithCells="1">
                  <from>
                    <xdr:col>1</xdr:col>
                    <xdr:colOff>7620</xdr:colOff>
                    <xdr:row>54</xdr:row>
                    <xdr:rowOff>0</xdr:rowOff>
                  </from>
                  <to>
                    <xdr:col>43</xdr:col>
                    <xdr:colOff>0</xdr:colOff>
                    <xdr:row>56</xdr:row>
                    <xdr:rowOff>0</xdr:rowOff>
                  </to>
                </anchor>
              </controlPr>
            </control>
          </mc:Choice>
        </mc:AlternateContent>
        <mc:AlternateContent xmlns:mc="http://schemas.openxmlformats.org/markup-compatibility/2006">
          <mc:Choice Requires="x14">
            <control shapeId="147467" r:id="rId28" name="Option Button 11">
              <controlPr defaultSize="0" autoFill="0" autoLine="0" autoPict="0">
                <anchor moveWithCells="1" sizeWithCells="1">
                  <from>
                    <xdr:col>16</xdr:col>
                    <xdr:colOff>38100</xdr:colOff>
                    <xdr:row>54</xdr:row>
                    <xdr:rowOff>144780</xdr:rowOff>
                  </from>
                  <to>
                    <xdr:col>17</xdr:col>
                    <xdr:colOff>152400</xdr:colOff>
                    <xdr:row>55</xdr:row>
                    <xdr:rowOff>99060</xdr:rowOff>
                  </to>
                </anchor>
              </controlPr>
            </control>
          </mc:Choice>
        </mc:AlternateContent>
        <mc:AlternateContent xmlns:mc="http://schemas.openxmlformats.org/markup-compatibility/2006">
          <mc:Choice Requires="x14">
            <control shapeId="147468" r:id="rId29" name="Option Button 12">
              <controlPr defaultSize="0" autoFill="0" autoLine="0" autoPict="0">
                <anchor moveWithCells="1" sizeWithCells="1">
                  <from>
                    <xdr:col>30</xdr:col>
                    <xdr:colOff>22860</xdr:colOff>
                    <xdr:row>54</xdr:row>
                    <xdr:rowOff>144780</xdr:rowOff>
                  </from>
                  <to>
                    <xdr:col>31</xdr:col>
                    <xdr:colOff>137160</xdr:colOff>
                    <xdr:row>55</xdr:row>
                    <xdr:rowOff>99060</xdr:rowOff>
                  </to>
                </anchor>
              </controlPr>
            </control>
          </mc:Choice>
        </mc:AlternateContent>
        <mc:AlternateContent xmlns:mc="http://schemas.openxmlformats.org/markup-compatibility/2006">
          <mc:Choice Requires="x14">
            <control shapeId="147457" r:id="rId30" name="Option Button 1">
              <controlPr defaultSize="0" autoFill="0" autoLine="0" autoPict="0">
                <anchor moveWithCells="1" sizeWithCells="1">
                  <from>
                    <xdr:col>9</xdr:col>
                    <xdr:colOff>0</xdr:colOff>
                    <xdr:row>29</xdr:row>
                    <xdr:rowOff>53340</xdr:rowOff>
                  </from>
                  <to>
                    <xdr:col>10</xdr:col>
                    <xdr:colOff>121920</xdr:colOff>
                    <xdr:row>29</xdr:row>
                    <xdr:rowOff>259080</xdr:rowOff>
                  </to>
                </anchor>
              </controlPr>
            </control>
          </mc:Choice>
        </mc:AlternateContent>
        <mc:AlternateContent xmlns:mc="http://schemas.openxmlformats.org/markup-compatibility/2006">
          <mc:Choice Requires="x14">
            <control shapeId="147458" r:id="rId31" name="Option Button 2">
              <controlPr defaultSize="0" autoFill="0" autoLine="0" autoPict="0">
                <anchor moveWithCells="1" sizeWithCells="1">
                  <from>
                    <xdr:col>12</xdr:col>
                    <xdr:colOff>121920</xdr:colOff>
                    <xdr:row>29</xdr:row>
                    <xdr:rowOff>53340</xdr:rowOff>
                  </from>
                  <to>
                    <xdr:col>14</xdr:col>
                    <xdr:colOff>99060</xdr:colOff>
                    <xdr:row>29</xdr:row>
                    <xdr:rowOff>259080</xdr:rowOff>
                  </to>
                </anchor>
              </controlPr>
            </control>
          </mc:Choice>
        </mc:AlternateContent>
        <mc:AlternateContent xmlns:mc="http://schemas.openxmlformats.org/markup-compatibility/2006">
          <mc:Choice Requires="x14">
            <control shapeId="147459" r:id="rId32" name="Option Button 3">
              <controlPr defaultSize="0" autoFill="0" autoLine="0" autoPict="0">
                <anchor moveWithCells="1" sizeWithCells="1">
                  <from>
                    <xdr:col>23</xdr:col>
                    <xdr:colOff>152400</xdr:colOff>
                    <xdr:row>29</xdr:row>
                    <xdr:rowOff>53340</xdr:rowOff>
                  </from>
                  <to>
                    <xdr:col>25</xdr:col>
                    <xdr:colOff>121920</xdr:colOff>
                    <xdr:row>29</xdr:row>
                    <xdr:rowOff>259080</xdr:rowOff>
                  </to>
                </anchor>
              </controlPr>
            </control>
          </mc:Choice>
        </mc:AlternateContent>
        <mc:AlternateContent xmlns:mc="http://schemas.openxmlformats.org/markup-compatibility/2006">
          <mc:Choice Requires="x14">
            <control shapeId="147460" r:id="rId33" name="Option Button 4">
              <controlPr defaultSize="0" autoFill="0" autoLine="0" autoPict="0">
                <anchor moveWithCells="1" sizeWithCells="1">
                  <from>
                    <xdr:col>28</xdr:col>
                    <xdr:colOff>152400</xdr:colOff>
                    <xdr:row>29</xdr:row>
                    <xdr:rowOff>53340</xdr:rowOff>
                  </from>
                  <to>
                    <xdr:col>30</xdr:col>
                    <xdr:colOff>129540</xdr:colOff>
                    <xdr:row>29</xdr:row>
                    <xdr:rowOff>259080</xdr:rowOff>
                  </to>
                </anchor>
              </controlPr>
            </control>
          </mc:Choice>
        </mc:AlternateContent>
        <mc:AlternateContent xmlns:mc="http://schemas.openxmlformats.org/markup-compatibility/2006">
          <mc:Choice Requires="x14">
            <control shapeId="147461" r:id="rId34" name="Option Button 5">
              <controlPr defaultSize="0" autoFill="0" autoLine="0" autoPict="0">
                <anchor moveWithCells="1" sizeWithCells="1">
                  <from>
                    <xdr:col>33</xdr:col>
                    <xdr:colOff>114300</xdr:colOff>
                    <xdr:row>29</xdr:row>
                    <xdr:rowOff>53340</xdr:rowOff>
                  </from>
                  <to>
                    <xdr:col>35</xdr:col>
                    <xdr:colOff>76200</xdr:colOff>
                    <xdr:row>29</xdr:row>
                    <xdr:rowOff>259080</xdr:rowOff>
                  </to>
                </anchor>
              </controlPr>
            </control>
          </mc:Choice>
        </mc:AlternateContent>
        <mc:AlternateContent xmlns:mc="http://schemas.openxmlformats.org/markup-compatibility/2006">
          <mc:Choice Requires="x14">
            <control shapeId="147462" r:id="rId35" name="Option Button 6">
              <controlPr defaultSize="0" autoFill="0" autoLine="0" autoPict="0">
                <anchor moveWithCells="1" sizeWithCells="1">
                  <from>
                    <xdr:col>38</xdr:col>
                    <xdr:colOff>144780</xdr:colOff>
                    <xdr:row>29</xdr:row>
                    <xdr:rowOff>53340</xdr:rowOff>
                  </from>
                  <to>
                    <xdr:col>40</xdr:col>
                    <xdr:colOff>114300</xdr:colOff>
                    <xdr:row>29</xdr:row>
                    <xdr:rowOff>259080</xdr:rowOff>
                  </to>
                </anchor>
              </controlPr>
            </control>
          </mc:Choice>
        </mc:AlternateContent>
        <mc:AlternateContent xmlns:mc="http://schemas.openxmlformats.org/markup-compatibility/2006">
          <mc:Choice Requires="x14">
            <control shapeId="147463" r:id="rId36" name="Option Button 7">
              <controlPr defaultSize="0" autoFill="0" autoLine="0" autoPict="0">
                <anchor moveWithCells="1" sizeWithCells="1">
                  <from>
                    <xdr:col>44</xdr:col>
                    <xdr:colOff>7620</xdr:colOff>
                    <xdr:row>29</xdr:row>
                    <xdr:rowOff>53340</xdr:rowOff>
                  </from>
                  <to>
                    <xdr:col>45</xdr:col>
                    <xdr:colOff>129540</xdr:colOff>
                    <xdr:row>29</xdr:row>
                    <xdr:rowOff>259080</xdr:rowOff>
                  </to>
                </anchor>
              </controlPr>
            </control>
          </mc:Choice>
        </mc:AlternateContent>
        <mc:AlternateContent xmlns:mc="http://schemas.openxmlformats.org/markup-compatibility/2006">
          <mc:Choice Requires="x14">
            <control shapeId="147464" r:id="rId37" name="Group Box 8">
              <controlPr defaultSize="0" autoFill="0" autoPict="0">
                <anchor moveWithCells="1" sizeWithCells="1">
                  <from>
                    <xdr:col>7</xdr:col>
                    <xdr:colOff>160020</xdr:colOff>
                    <xdr:row>29</xdr:row>
                    <xdr:rowOff>0</xdr:rowOff>
                  </from>
                  <to>
                    <xdr:col>57</xdr:col>
                    <xdr:colOff>0</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BF197"/>
  <sheetViews>
    <sheetView showGridLines="0" showZeros="0" view="pageBreakPreview" zoomScaleNormal="85" zoomScaleSheetLayoutView="100" workbookViewId="0">
      <selection activeCell="T54" sqref="T54:BA54"/>
    </sheetView>
  </sheetViews>
  <sheetFormatPr defaultRowHeight="13.2" x14ac:dyDescent="0.2"/>
  <cols>
    <col min="1" max="58" width="2.33203125" customWidth="1"/>
    <col min="60" max="60" width="12.44140625" bestFit="1" customWidth="1"/>
    <col min="61" max="61" width="62.33203125" bestFit="1" customWidth="1"/>
  </cols>
  <sheetData>
    <row r="1" spans="1:58"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9"/>
      <c r="BD1" s="9"/>
      <c r="BF1" s="35" t="s">
        <v>414</v>
      </c>
    </row>
    <row r="2" spans="1:58" s="2" customFormat="1" ht="10.5" customHeight="1" x14ac:dyDescent="0.2">
      <c r="A2" s="25"/>
      <c r="B2" s="454" t="s">
        <v>402</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row>
    <row r="3" spans="1:58" s="2" customFormat="1" ht="10.5" customHeight="1" x14ac:dyDescent="0.2">
      <c r="A3" s="26"/>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row>
    <row r="4" spans="1:58" s="2" customFormat="1" ht="10.5" customHeight="1" thickBot="1" x14ac:dyDescent="0.25">
      <c r="A4" s="175"/>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row>
    <row r="5" spans="1:58" s="2" customFormat="1" ht="30" customHeight="1" thickBot="1" x14ac:dyDescent="0.25">
      <c r="A5" s="4"/>
      <c r="B5" s="531" t="s">
        <v>102</v>
      </c>
      <c r="C5" s="532"/>
      <c r="D5" s="532"/>
      <c r="E5" s="532"/>
      <c r="F5" s="532"/>
      <c r="G5" s="532"/>
      <c r="H5" s="532"/>
      <c r="I5" s="532"/>
      <c r="J5" s="532"/>
      <c r="K5" s="532"/>
      <c r="L5" s="532"/>
      <c r="M5" s="532"/>
      <c r="N5" s="532"/>
      <c r="O5" s="532"/>
      <c r="P5" s="532"/>
      <c r="Q5" s="532"/>
      <c r="R5" s="532"/>
      <c r="S5" s="532"/>
      <c r="T5" s="532"/>
      <c r="U5" s="533"/>
      <c r="V5" s="125"/>
      <c r="W5" s="370" t="s">
        <v>59</v>
      </c>
      <c r="X5" s="125"/>
      <c r="Y5" s="125"/>
      <c r="Z5" s="125"/>
      <c r="AA5" s="125"/>
      <c r="AB5" s="125"/>
      <c r="AC5" s="125"/>
      <c r="AD5" s="125"/>
      <c r="AE5" s="125"/>
      <c r="AF5" s="125"/>
      <c r="AG5" s="125"/>
      <c r="AH5" s="125"/>
      <c r="AI5" s="125"/>
      <c r="AJ5" s="125"/>
      <c r="AK5" s="125"/>
      <c r="AL5" s="125"/>
      <c r="AM5" s="125"/>
      <c r="AN5" s="16"/>
      <c r="AO5" s="16"/>
      <c r="AP5" s="16"/>
      <c r="AQ5" s="16"/>
      <c r="AR5" s="49"/>
      <c r="AS5" s="50"/>
      <c r="AT5" s="50"/>
      <c r="AU5" s="50"/>
      <c r="AV5" s="50"/>
      <c r="AW5" s="51"/>
      <c r="AX5" s="49"/>
      <c r="AY5" s="49"/>
      <c r="AZ5" s="49"/>
      <c r="BA5" s="51"/>
      <c r="BB5" s="49"/>
      <c r="BC5" s="49"/>
      <c r="BD5" s="49"/>
      <c r="BE5" s="51"/>
      <c r="BF5" s="3"/>
    </row>
    <row r="6" spans="1:58" ht="9" customHeight="1" x14ac:dyDescent="0.2"/>
    <row r="7" spans="1:58" s="151" customFormat="1" ht="15" customHeight="1" x14ac:dyDescent="0.15">
      <c r="A7" s="150"/>
      <c r="B7" s="640" t="s">
        <v>80</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row>
    <row r="8" spans="1:58" s="151" customFormat="1" ht="15" customHeight="1" x14ac:dyDescent="0.15">
      <c r="A8" s="150"/>
      <c r="B8" s="640" t="s">
        <v>134</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row>
    <row r="9" spans="1:58" s="151" customFormat="1" ht="15" customHeight="1" x14ac:dyDescent="0.15">
      <c r="A9" s="150"/>
      <c r="B9" s="7" t="s">
        <v>234</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row>
    <row r="10" spans="1:58" s="151" customFormat="1" ht="15" customHeight="1" x14ac:dyDescent="0.15">
      <c r="A10" s="150"/>
      <c r="B10" s="253" t="s">
        <v>235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52"/>
      <c r="BC10" s="152"/>
      <c r="BD10" s="152"/>
      <c r="BE10" s="149"/>
    </row>
    <row r="11" spans="1:58" s="5" customFormat="1" ht="15" customHeight="1" x14ac:dyDescent="0.2">
      <c r="A11" s="6"/>
      <c r="B11" s="694" t="s">
        <v>82</v>
      </c>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156"/>
      <c r="AR11" s="149"/>
      <c r="AS11" s="149"/>
      <c r="AT11" s="149"/>
      <c r="AU11" s="149"/>
      <c r="AV11" s="149"/>
      <c r="AW11" s="149"/>
      <c r="AX11" s="149"/>
      <c r="AY11" s="149"/>
      <c r="AZ11" s="149"/>
      <c r="BA11" s="149"/>
      <c r="BB11" s="153"/>
      <c r="BC11" s="153"/>
      <c r="BD11" s="153"/>
      <c r="BE11" s="149"/>
    </row>
    <row r="12" spans="1:58" s="5" customFormat="1" ht="15" customHeight="1" x14ac:dyDescent="0.2">
      <c r="A12" s="6"/>
      <c r="B12" s="694" t="s">
        <v>83</v>
      </c>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156"/>
      <c r="AR12" s="149"/>
      <c r="AS12" s="149"/>
      <c r="AT12" s="149"/>
      <c r="AU12" s="149"/>
      <c r="AV12" s="149"/>
      <c r="AW12" s="149"/>
      <c r="AX12" s="149"/>
      <c r="AY12" s="149"/>
      <c r="AZ12" s="149"/>
      <c r="BA12" s="149"/>
      <c r="BB12" s="153"/>
      <c r="BC12" s="153"/>
      <c r="BD12" s="153"/>
      <c r="BE12" s="149"/>
    </row>
    <row r="13" spans="1:58" s="5" customFormat="1" ht="15" customHeight="1" x14ac:dyDescent="0.2">
      <c r="A13" s="6"/>
      <c r="B13" s="694" t="s">
        <v>81</v>
      </c>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156"/>
      <c r="AR13" s="149"/>
      <c r="AS13" s="149"/>
      <c r="AT13" s="149"/>
      <c r="AU13" s="149"/>
      <c r="AV13" s="149"/>
      <c r="AW13" s="149"/>
      <c r="AX13" s="149"/>
      <c r="AY13" s="149"/>
      <c r="AZ13" s="149"/>
      <c r="BA13" s="149"/>
      <c r="BB13" s="153"/>
      <c r="BC13" s="153"/>
      <c r="BD13" s="153"/>
      <c r="BE13" s="149"/>
    </row>
    <row r="14" spans="1:58" s="5" customFormat="1" ht="15" customHeight="1" x14ac:dyDescent="0.2">
      <c r="A14" s="6"/>
      <c r="B14" s="694" t="s">
        <v>118</v>
      </c>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row>
    <row r="15" spans="1:58" s="5" customFormat="1" ht="15" customHeight="1" x14ac:dyDescent="0.2">
      <c r="A15" s="6"/>
      <c r="B15" s="169"/>
      <c r="C15" s="695" t="s">
        <v>119</v>
      </c>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row>
    <row r="16" spans="1:58" s="5" customFormat="1" ht="15" customHeight="1" x14ac:dyDescent="0.2">
      <c r="A16" s="6"/>
      <c r="B16" s="694" t="s">
        <v>411</v>
      </c>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156"/>
      <c r="AR16" s="149"/>
      <c r="AS16" s="149"/>
      <c r="AT16" s="149"/>
      <c r="AU16" s="149"/>
      <c r="AV16" s="149"/>
      <c r="AW16" s="149"/>
      <c r="AX16" s="149"/>
      <c r="AY16" s="149"/>
      <c r="AZ16" s="149"/>
      <c r="BA16" s="149"/>
      <c r="BB16" s="153"/>
      <c r="BC16" s="153"/>
      <c r="BD16" s="153"/>
      <c r="BE16" s="149"/>
    </row>
    <row r="17" spans="1:58" s="5" customFormat="1" ht="15" customHeight="1" x14ac:dyDescent="0.2">
      <c r="A17" s="6"/>
      <c r="B17" s="694" t="s">
        <v>412</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row>
    <row r="18" spans="1:58" s="5" customFormat="1" ht="15" customHeight="1" x14ac:dyDescent="0.2">
      <c r="A18" s="6"/>
      <c r="B18" s="694" t="s">
        <v>413</v>
      </c>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row>
    <row r="19" spans="1:58" s="5" customFormat="1" ht="15" customHeight="1" x14ac:dyDescent="0.2">
      <c r="A19" s="6"/>
      <c r="B19" s="694" t="s">
        <v>117</v>
      </c>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row>
    <row r="20" spans="1:58" s="5" customFormat="1" ht="15" customHeight="1" x14ac:dyDescent="0.2">
      <c r="A20" s="331"/>
      <c r="B20" s="5" t="s">
        <v>296</v>
      </c>
      <c r="C20" s="332"/>
      <c r="D20" s="332"/>
      <c r="E20" s="332"/>
      <c r="F20" s="332"/>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156"/>
      <c r="AR20" s="149"/>
      <c r="AS20" s="149"/>
      <c r="AT20" s="149"/>
      <c r="AU20" s="149"/>
      <c r="AV20" s="149"/>
      <c r="AW20" s="149"/>
      <c r="AX20" s="149"/>
      <c r="AY20" s="149"/>
      <c r="AZ20" s="149"/>
      <c r="BA20" s="149"/>
      <c r="BB20" s="153"/>
      <c r="BC20" s="153"/>
      <c r="BD20" s="153"/>
      <c r="BE20" s="149"/>
    </row>
    <row r="21" spans="1:58" s="5" customFormat="1" ht="15" customHeight="1" x14ac:dyDescent="0.2">
      <c r="A21" s="331"/>
      <c r="B21" s="5" t="s">
        <v>408</v>
      </c>
      <c r="C21" s="332"/>
      <c r="D21" s="332"/>
      <c r="E21" s="332"/>
      <c r="F21" s="332"/>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156"/>
      <c r="AR21" s="149"/>
      <c r="AS21" s="149"/>
      <c r="AT21" s="149"/>
      <c r="AU21" s="149"/>
      <c r="AV21" s="149"/>
      <c r="AW21" s="149"/>
      <c r="AX21" s="149"/>
      <c r="AY21" s="149"/>
      <c r="AZ21" s="149"/>
      <c r="BA21" s="149"/>
      <c r="BB21" s="153"/>
      <c r="BC21" s="153"/>
      <c r="BD21" s="153"/>
      <c r="BE21" s="149"/>
    </row>
    <row r="22" spans="1:58" s="5" customFormat="1" ht="15" customHeight="1" x14ac:dyDescent="0.2">
      <c r="A22" s="331"/>
      <c r="B22" s="5" t="s">
        <v>297</v>
      </c>
      <c r="C22" s="332"/>
      <c r="D22" s="332"/>
      <c r="E22" s="332"/>
      <c r="F22" s="332"/>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156"/>
      <c r="AR22" s="149"/>
      <c r="AS22" s="149"/>
      <c r="AT22" s="149"/>
      <c r="AU22" s="149"/>
      <c r="AV22" s="149"/>
      <c r="AW22" s="149"/>
      <c r="AX22" s="149"/>
      <c r="AY22" s="149"/>
      <c r="AZ22" s="149"/>
      <c r="BA22" s="149"/>
      <c r="BB22" s="153"/>
      <c r="BC22" s="153"/>
      <c r="BD22" s="153"/>
      <c r="BE22" s="149"/>
    </row>
    <row r="23" spans="1:58" s="5" customFormat="1" ht="15" customHeight="1" x14ac:dyDescent="0.2">
      <c r="A23" s="331"/>
      <c r="B23" s="5" t="s">
        <v>409</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156"/>
      <c r="AR23" s="149"/>
      <c r="AS23" s="149"/>
      <c r="AT23" s="149"/>
      <c r="AU23" s="149"/>
      <c r="AV23" s="149"/>
      <c r="AW23" s="149"/>
      <c r="AX23" s="149"/>
      <c r="AY23" s="149"/>
      <c r="AZ23" s="149"/>
      <c r="BA23" s="149"/>
      <c r="BB23" s="153"/>
      <c r="BC23" s="153"/>
      <c r="BD23" s="153"/>
      <c r="BE23" s="149"/>
    </row>
    <row r="24" spans="1:58" s="5" customFormat="1" ht="15" customHeight="1" thickBot="1" x14ac:dyDescent="0.25">
      <c r="A24" s="6"/>
      <c r="B24" s="169"/>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56"/>
      <c r="AR24" s="149"/>
      <c r="AS24" s="149"/>
      <c r="AT24" s="149"/>
      <c r="AU24" s="149"/>
      <c r="AV24" s="149"/>
      <c r="AW24" s="149"/>
      <c r="AX24" s="149"/>
      <c r="AY24" s="149"/>
      <c r="AZ24" s="149"/>
      <c r="BA24" s="149"/>
      <c r="BB24" s="153"/>
      <c r="BC24" s="153"/>
      <c r="BD24" s="153"/>
      <c r="BE24" s="149"/>
    </row>
    <row r="25" spans="1:58" s="223" customFormat="1" ht="22.5" customHeight="1" thickBot="1" x14ac:dyDescent="0.25">
      <c r="A25" s="222"/>
      <c r="B25" s="350" t="s">
        <v>221</v>
      </c>
      <c r="C25" s="351"/>
      <c r="D25" s="351"/>
      <c r="E25" s="351"/>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2"/>
      <c r="AJ25" s="352"/>
      <c r="AK25" s="352"/>
      <c r="AL25" s="352"/>
      <c r="AM25" s="352"/>
      <c r="AN25" s="352"/>
      <c r="AO25" s="352"/>
      <c r="AP25" s="352"/>
      <c r="AQ25" s="353"/>
      <c r="AR25" s="351"/>
      <c r="AS25" s="351"/>
      <c r="AT25" s="351"/>
      <c r="AU25" s="351"/>
      <c r="AV25" s="351"/>
      <c r="AW25" s="351"/>
      <c r="AX25" s="351"/>
      <c r="AY25" s="351"/>
      <c r="AZ25" s="351"/>
      <c r="BA25" s="351"/>
      <c r="BB25" s="354"/>
      <c r="BC25" s="413"/>
      <c r="BD25" s="414"/>
      <c r="BE25" s="415"/>
    </row>
    <row r="26" spans="1:58" s="113" customFormat="1" ht="8.4" x14ac:dyDescent="0.2">
      <c r="A26" s="111"/>
      <c r="B26" s="355"/>
      <c r="C26" s="356"/>
      <c r="D26" s="356"/>
      <c r="E26" s="357"/>
      <c r="F26" s="357"/>
      <c r="G26" s="357"/>
      <c r="H26" s="357"/>
      <c r="I26" s="357"/>
      <c r="J26" s="357"/>
      <c r="K26" s="357"/>
      <c r="L26" s="357"/>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8"/>
      <c r="AS26" s="358"/>
      <c r="AT26" s="358"/>
      <c r="AU26" s="358"/>
      <c r="AV26" s="358"/>
      <c r="AW26" s="358"/>
      <c r="AX26" s="358"/>
      <c r="AY26" s="358"/>
      <c r="AZ26" s="358"/>
      <c r="BA26" s="358"/>
      <c r="BB26" s="421"/>
      <c r="BC26" s="277"/>
      <c r="BD26" s="277"/>
      <c r="BE26" s="416"/>
    </row>
    <row r="27" spans="1:58" s="5" customFormat="1" ht="15" customHeight="1" x14ac:dyDescent="0.2">
      <c r="A27" s="6"/>
      <c r="B27" s="359"/>
      <c r="C27" s="692" t="s">
        <v>237</v>
      </c>
      <c r="D27" s="692"/>
      <c r="E27" s="692"/>
      <c r="F27" s="692"/>
      <c r="G27" s="692"/>
      <c r="H27" s="692"/>
      <c r="I27" s="692"/>
      <c r="J27" s="692"/>
      <c r="K27" s="692"/>
      <c r="L27" s="692"/>
      <c r="M27" s="692"/>
      <c r="N27" s="692"/>
      <c r="O27" s="692"/>
      <c r="P27" s="692"/>
      <c r="Q27" s="692"/>
      <c r="R27" s="692"/>
      <c r="S27" s="692"/>
      <c r="T27" s="692"/>
      <c r="U27" s="692"/>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92"/>
      <c r="AV27" s="692"/>
      <c r="AW27" s="692"/>
      <c r="AX27" s="692"/>
      <c r="AY27" s="692"/>
      <c r="AZ27" s="692"/>
      <c r="BA27" s="692"/>
      <c r="BB27" s="692"/>
      <c r="BC27" s="153"/>
      <c r="BD27" s="153"/>
      <c r="BE27" s="417"/>
    </row>
    <row r="28" spans="1:58" s="5" customFormat="1" ht="15" customHeight="1" x14ac:dyDescent="0.2">
      <c r="A28" s="6"/>
      <c r="B28" s="359"/>
      <c r="C28" s="692" t="s">
        <v>471</v>
      </c>
      <c r="D28" s="692"/>
      <c r="E28" s="692"/>
      <c r="F28" s="692"/>
      <c r="G28" s="692"/>
      <c r="H28" s="692"/>
      <c r="I28" s="692"/>
      <c r="J28" s="692"/>
      <c r="K28" s="692"/>
      <c r="L28" s="692"/>
      <c r="M28" s="692"/>
      <c r="N28" s="692"/>
      <c r="O28" s="692"/>
      <c r="P28" s="692"/>
      <c r="Q28" s="692"/>
      <c r="R28" s="692"/>
      <c r="S28" s="692"/>
      <c r="T28" s="692"/>
      <c r="U28" s="692"/>
      <c r="V28" s="692"/>
      <c r="W28" s="692"/>
      <c r="X28" s="692"/>
      <c r="Y28" s="692"/>
      <c r="Z28" s="692"/>
      <c r="AA28" s="692"/>
      <c r="AB28" s="692"/>
      <c r="AC28" s="692"/>
      <c r="AD28" s="692"/>
      <c r="AE28" s="692"/>
      <c r="AF28" s="692"/>
      <c r="AG28" s="692"/>
      <c r="AH28" s="692"/>
      <c r="AI28" s="692"/>
      <c r="AJ28" s="692"/>
      <c r="AK28" s="692"/>
      <c r="AL28" s="692"/>
      <c r="AM28" s="692"/>
      <c r="AN28" s="692"/>
      <c r="AO28" s="692"/>
      <c r="AP28" s="692"/>
      <c r="AQ28" s="692"/>
      <c r="AR28" s="692"/>
      <c r="AS28" s="692"/>
      <c r="AT28" s="692"/>
      <c r="AU28" s="692"/>
      <c r="AV28" s="692"/>
      <c r="AW28" s="692"/>
      <c r="AX28" s="692"/>
      <c r="AY28" s="692"/>
      <c r="AZ28" s="692"/>
      <c r="BA28" s="692"/>
      <c r="BB28" s="692"/>
      <c r="BC28" s="153"/>
      <c r="BD28" s="153"/>
      <c r="BE28" s="417"/>
    </row>
    <row r="29" spans="1:58" s="5" customFormat="1" ht="15" customHeight="1" x14ac:dyDescent="0.2">
      <c r="A29" s="6"/>
      <c r="B29" s="359"/>
      <c r="C29" s="254" t="s">
        <v>227</v>
      </c>
      <c r="D29" s="254"/>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7"/>
      <c r="AD29" s="7"/>
      <c r="AE29" s="7"/>
      <c r="AF29" s="7"/>
      <c r="AG29" s="7"/>
      <c r="AH29" s="7"/>
      <c r="AI29" s="7"/>
      <c r="AJ29" s="7"/>
      <c r="AK29" s="7"/>
      <c r="AL29" s="7"/>
      <c r="AM29" s="7"/>
      <c r="AN29" s="7"/>
      <c r="AO29" s="7"/>
      <c r="AP29" s="7"/>
      <c r="AQ29" s="7"/>
      <c r="AR29" s="149"/>
      <c r="AS29" s="149"/>
      <c r="AT29" s="149"/>
      <c r="AU29" s="149"/>
      <c r="AV29" s="149"/>
      <c r="AW29" s="149"/>
      <c r="AX29" s="149"/>
      <c r="AY29" s="149"/>
      <c r="AZ29" s="149"/>
      <c r="BA29" s="149"/>
      <c r="BB29" s="153"/>
      <c r="BC29" s="153"/>
      <c r="BD29" s="153"/>
      <c r="BE29" s="417"/>
    </row>
    <row r="30" spans="1:58" s="5" customFormat="1" ht="15" customHeight="1" x14ac:dyDescent="0.2">
      <c r="A30" s="6"/>
      <c r="B30" s="359"/>
      <c r="C30" s="254" t="s">
        <v>226</v>
      </c>
      <c r="D30" s="254"/>
      <c r="E30" s="221"/>
      <c r="F30" s="221"/>
      <c r="G30" s="221"/>
      <c r="H30" s="221"/>
      <c r="I30" s="221"/>
      <c r="J30" s="221"/>
      <c r="K30" s="221"/>
      <c r="L30" s="221"/>
      <c r="M30" s="221"/>
      <c r="N30" s="221"/>
      <c r="O30" s="221"/>
      <c r="P30" s="221"/>
      <c r="Q30" s="221"/>
      <c r="R30" s="221"/>
      <c r="S30" s="221"/>
      <c r="T30" s="221"/>
      <c r="U30" s="221"/>
      <c r="V30" s="221"/>
      <c r="W30" s="7"/>
      <c r="X30" s="173"/>
      <c r="Y30" s="173"/>
      <c r="Z30" s="173"/>
      <c r="AA30" s="7"/>
      <c r="AB30" s="7"/>
      <c r="AC30" s="7"/>
      <c r="AD30" s="693" t="s">
        <v>199</v>
      </c>
      <c r="AE30" s="693"/>
      <c r="AF30" s="693"/>
      <c r="AG30" s="693"/>
      <c r="AH30" s="693"/>
      <c r="AI30" s="693"/>
      <c r="AJ30" s="693"/>
      <c r="AK30" s="693"/>
      <c r="AL30" s="693"/>
      <c r="AM30" s="693"/>
      <c r="AN30" s="693"/>
      <c r="AO30" s="693"/>
      <c r="AP30" s="693"/>
      <c r="AQ30" s="693"/>
      <c r="AR30" s="693"/>
      <c r="AS30" s="149"/>
      <c r="AT30" s="149"/>
      <c r="AU30" s="149"/>
      <c r="AV30" s="149"/>
      <c r="AW30" s="149"/>
      <c r="AX30" s="149"/>
      <c r="AY30" s="149"/>
      <c r="AZ30" s="7"/>
      <c r="BA30" s="149"/>
      <c r="BB30" s="153"/>
      <c r="BC30" s="153"/>
      <c r="BD30" s="153"/>
      <c r="BE30" s="417"/>
    </row>
    <row r="31" spans="1:58" s="5" customFormat="1" ht="15" customHeight="1" x14ac:dyDescent="0.2">
      <c r="A31" s="6"/>
      <c r="B31" s="361"/>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149"/>
      <c r="AS31" s="149"/>
      <c r="AT31" s="149"/>
      <c r="AU31" s="149"/>
      <c r="AV31" s="149"/>
      <c r="AW31" s="149"/>
      <c r="AX31" s="149"/>
      <c r="AY31" s="149"/>
      <c r="AZ31" s="149"/>
      <c r="BA31" s="149"/>
      <c r="BB31" s="153"/>
      <c r="BC31" s="153"/>
      <c r="BD31" s="153"/>
      <c r="BE31" s="417"/>
    </row>
    <row r="32" spans="1:58" s="5" customFormat="1" ht="15" customHeight="1" x14ac:dyDescent="0.2">
      <c r="A32"/>
      <c r="B32" s="362"/>
      <c r="C32" s="204"/>
      <c r="D32" s="205"/>
      <c r="E32" s="205"/>
      <c r="F32" s="205"/>
      <c r="G32" s="205"/>
      <c r="H32" s="205"/>
      <c r="I32" s="205"/>
      <c r="J32" s="205"/>
      <c r="K32" s="205"/>
      <c r="L32" s="205"/>
      <c r="M32" s="205"/>
      <c r="N32" s="205"/>
      <c r="O32" s="205"/>
      <c r="P32" s="174"/>
      <c r="Q32" s="203"/>
      <c r="R32" s="203"/>
      <c r="S32" s="203"/>
      <c r="T32" s="203"/>
      <c r="U32" s="203"/>
      <c r="V32" s="203"/>
      <c r="W32" s="174"/>
      <c r="X32" s="203"/>
      <c r="Y32" s="203"/>
      <c r="Z32" s="203"/>
      <c r="AA32" s="203"/>
      <c r="AB32" s="203"/>
      <c r="AC32" s="203"/>
      <c r="AD32" s="203"/>
      <c r="AE32" s="203"/>
      <c r="AF32" s="203"/>
      <c r="AG32" s="203"/>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16"/>
      <c r="BD32" s="16"/>
      <c r="BE32" s="418"/>
      <c r="BF32"/>
    </row>
    <row r="33" spans="1:58" s="5" customFormat="1" ht="15" customHeight="1" x14ac:dyDescent="0.2">
      <c r="A33"/>
      <c r="B33" s="362"/>
      <c r="C33" s="204"/>
      <c r="D33" s="205"/>
      <c r="E33" s="205"/>
      <c r="F33" s="205"/>
      <c r="G33" s="205"/>
      <c r="H33" s="205"/>
      <c r="I33" s="205"/>
      <c r="J33" s="205"/>
      <c r="K33" s="205"/>
      <c r="L33" s="205"/>
      <c r="M33" s="205"/>
      <c r="N33" s="205"/>
      <c r="O33" s="205"/>
      <c r="P33" s="174"/>
      <c r="Q33" s="203"/>
      <c r="R33" s="203"/>
      <c r="S33" s="203"/>
      <c r="T33" s="203"/>
      <c r="U33" s="203"/>
      <c r="V33" s="203"/>
      <c r="W33" s="174"/>
      <c r="X33" s="203"/>
      <c r="Y33" s="203"/>
      <c r="Z33" s="203"/>
      <c r="AA33" s="203"/>
      <c r="AB33" s="203"/>
      <c r="AC33" s="203"/>
      <c r="AD33" s="203"/>
      <c r="AE33" s="203"/>
      <c r="AF33" s="203"/>
      <c r="AG33" s="203"/>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16"/>
      <c r="BD33" s="16"/>
      <c r="BE33" s="418"/>
      <c r="BF33"/>
    </row>
    <row r="34" spans="1:58" s="5" customFormat="1" ht="15" customHeight="1" x14ac:dyDescent="0.2">
      <c r="A34"/>
      <c r="B34" s="363"/>
      <c r="C34" s="7"/>
      <c r="D34" s="205"/>
      <c r="E34" s="205"/>
      <c r="F34" s="205"/>
      <c r="G34" s="205"/>
      <c r="H34" s="205"/>
      <c r="I34" s="205"/>
      <c r="J34" s="205"/>
      <c r="K34" s="205"/>
      <c r="L34" s="205"/>
      <c r="M34" s="205"/>
      <c r="N34" s="205"/>
      <c r="O34" s="205"/>
      <c r="P34" s="174"/>
      <c r="Q34" s="203"/>
      <c r="R34" s="203"/>
      <c r="S34" s="203"/>
      <c r="T34" s="203"/>
      <c r="U34" s="203"/>
      <c r="V34" s="203"/>
      <c r="W34" s="174"/>
      <c r="X34" s="203"/>
      <c r="Y34" s="203"/>
      <c r="Z34" s="203"/>
      <c r="AA34" s="203"/>
      <c r="AB34" s="203"/>
      <c r="AC34" s="203"/>
      <c r="AD34" s="203"/>
      <c r="AE34" s="203"/>
      <c r="AF34" s="203"/>
      <c r="AG34" s="203"/>
      <c r="AH34" s="202"/>
      <c r="AI34" s="202"/>
      <c r="AJ34" s="202"/>
      <c r="AK34" s="202"/>
      <c r="AL34" s="202"/>
      <c r="AM34" s="202"/>
      <c r="AN34" s="202"/>
      <c r="AO34" s="202"/>
      <c r="AP34" s="202"/>
      <c r="AQ34" s="202"/>
      <c r="AR34" s="202"/>
      <c r="AS34" s="202"/>
      <c r="AT34" s="202"/>
      <c r="AU34" s="202"/>
      <c r="AV34" s="202"/>
      <c r="AW34" s="202"/>
      <c r="AX34" s="202"/>
      <c r="AY34" s="202"/>
      <c r="AZ34" s="202"/>
      <c r="BA34" s="202"/>
      <c r="BB34" s="202"/>
      <c r="BC34" s="16"/>
      <c r="BD34" s="16"/>
      <c r="BE34" s="418"/>
      <c r="BF34"/>
    </row>
    <row r="35" spans="1:58" s="5" customFormat="1" ht="15" customHeight="1" x14ac:dyDescent="0.2">
      <c r="A35"/>
      <c r="B35" s="362"/>
      <c r="C35" s="204"/>
      <c r="D35" s="205"/>
      <c r="E35" s="205"/>
      <c r="F35" s="205"/>
      <c r="G35" s="205"/>
      <c r="H35" s="205"/>
      <c r="I35" s="205"/>
      <c r="J35" s="205"/>
      <c r="K35" s="205"/>
      <c r="L35" s="205"/>
      <c r="M35" s="205"/>
      <c r="N35" s="205"/>
      <c r="O35" s="205"/>
      <c r="P35" s="174"/>
      <c r="Q35" s="203"/>
      <c r="R35" s="203"/>
      <c r="S35" s="203"/>
      <c r="T35" s="203"/>
      <c r="U35" s="203"/>
      <c r="V35" s="203"/>
      <c r="W35" s="174"/>
      <c r="X35" s="203"/>
      <c r="Y35" s="203"/>
      <c r="Z35" s="203"/>
      <c r="AA35" s="203"/>
      <c r="AB35" s="203"/>
      <c r="AC35" s="203"/>
      <c r="AD35" s="203"/>
      <c r="AE35" s="203"/>
      <c r="AF35" s="203"/>
      <c r="AG35" s="203"/>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16"/>
      <c r="BD35" s="16"/>
      <c r="BE35" s="418"/>
      <c r="BF35"/>
    </row>
    <row r="36" spans="1:58" s="5" customFormat="1" ht="15" customHeight="1" x14ac:dyDescent="0.2">
      <c r="A36"/>
      <c r="B36" s="362"/>
      <c r="C36" s="204"/>
      <c r="D36" s="205"/>
      <c r="E36" s="205"/>
      <c r="F36" s="205"/>
      <c r="G36" s="205"/>
      <c r="H36" s="205"/>
      <c r="I36" s="205"/>
      <c r="J36" s="205"/>
      <c r="K36" s="205"/>
      <c r="L36" s="205"/>
      <c r="M36" s="205"/>
      <c r="N36" s="205"/>
      <c r="O36" s="205"/>
      <c r="P36" s="174"/>
      <c r="Q36" s="203"/>
      <c r="R36" s="203"/>
      <c r="S36" s="203"/>
      <c r="T36" s="203"/>
      <c r="U36" s="203"/>
      <c r="V36" s="203"/>
      <c r="W36" s="174"/>
      <c r="X36" s="203"/>
      <c r="Y36" s="203"/>
      <c r="Z36" s="203"/>
      <c r="AA36" s="203"/>
      <c r="AB36" s="203"/>
      <c r="AC36" s="203"/>
      <c r="AD36" s="203"/>
      <c r="AE36" s="203"/>
      <c r="AF36" s="203"/>
      <c r="AG36" s="203"/>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16"/>
      <c r="BD36" s="16"/>
      <c r="BE36" s="418"/>
      <c r="BF36"/>
    </row>
    <row r="37" spans="1:58" s="5" customFormat="1" ht="15" customHeight="1" x14ac:dyDescent="0.2">
      <c r="A37"/>
      <c r="B37" s="362"/>
      <c r="C37" s="204"/>
      <c r="D37" s="205"/>
      <c r="E37" s="205"/>
      <c r="F37" s="205"/>
      <c r="G37" s="205"/>
      <c r="H37" s="205"/>
      <c r="I37" s="205"/>
      <c r="J37" s="205"/>
      <c r="K37" s="205"/>
      <c r="L37" s="205"/>
      <c r="M37" s="205"/>
      <c r="N37" s="205"/>
      <c r="O37" s="205"/>
      <c r="P37" s="174"/>
      <c r="Q37" s="203"/>
      <c r="R37" s="203"/>
      <c r="S37" s="203"/>
      <c r="T37" s="203"/>
      <c r="U37" s="203"/>
      <c r="V37" s="203"/>
      <c r="W37" s="174"/>
      <c r="X37" s="203"/>
      <c r="Y37" s="203"/>
      <c r="Z37" s="203"/>
      <c r="AA37" s="203"/>
      <c r="AB37" s="203"/>
      <c r="AC37" s="203"/>
      <c r="AD37" s="203"/>
      <c r="AE37" s="203"/>
      <c r="AF37" s="203"/>
      <c r="AG37" s="203"/>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16"/>
      <c r="BD37" s="16"/>
      <c r="BE37" s="418"/>
      <c r="BF37"/>
    </row>
    <row r="38" spans="1:58" s="5" customFormat="1" ht="15" customHeight="1" x14ac:dyDescent="0.2">
      <c r="A38"/>
      <c r="B38" s="362"/>
      <c r="C38" s="204"/>
      <c r="D38" s="205"/>
      <c r="E38" s="205"/>
      <c r="F38" s="205"/>
      <c r="G38" s="205"/>
      <c r="H38" s="205"/>
      <c r="I38" s="205"/>
      <c r="J38" s="205"/>
      <c r="K38" s="205"/>
      <c r="L38" s="205"/>
      <c r="M38" s="205"/>
      <c r="N38" s="205"/>
      <c r="O38" s="205"/>
      <c r="P38" s="174"/>
      <c r="Q38" s="203"/>
      <c r="R38" s="203"/>
      <c r="S38" s="203"/>
      <c r="T38" s="203"/>
      <c r="U38" s="203"/>
      <c r="V38" s="203"/>
      <c r="W38" s="174"/>
      <c r="X38" s="203"/>
      <c r="Y38" s="203"/>
      <c r="Z38" s="203"/>
      <c r="AA38" s="203"/>
      <c r="AB38" s="203"/>
      <c r="AC38" s="203"/>
      <c r="AD38" s="203"/>
      <c r="AE38" s="203"/>
      <c r="AF38" s="203"/>
      <c r="AG38" s="203"/>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16"/>
      <c r="BD38" s="16"/>
      <c r="BE38" s="418"/>
      <c r="BF38"/>
    </row>
    <row r="39" spans="1:58" s="5" customFormat="1" ht="15" customHeight="1" x14ac:dyDescent="0.2">
      <c r="A39"/>
      <c r="B39" s="362"/>
      <c r="C39" s="204"/>
      <c r="D39" s="205"/>
      <c r="E39" s="205"/>
      <c r="F39" s="205"/>
      <c r="G39" s="205"/>
      <c r="H39" s="205"/>
      <c r="I39" s="205"/>
      <c r="J39" s="205"/>
      <c r="K39" s="205"/>
      <c r="L39" s="205"/>
      <c r="M39" s="205"/>
      <c r="N39" s="205"/>
      <c r="O39" s="205"/>
      <c r="P39" s="174"/>
      <c r="Q39" s="203"/>
      <c r="R39" s="203"/>
      <c r="S39" s="203"/>
      <c r="T39" s="203"/>
      <c r="U39" s="203"/>
      <c r="V39" s="203"/>
      <c r="W39" s="174"/>
      <c r="X39" s="203"/>
      <c r="Y39" s="203"/>
      <c r="Z39" s="203"/>
      <c r="AA39" s="203"/>
      <c r="AB39" s="203"/>
      <c r="AC39" s="203"/>
      <c r="AD39" s="203"/>
      <c r="AE39" s="203"/>
      <c r="AF39" s="203"/>
      <c r="AG39" s="203"/>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16"/>
      <c r="BD39" s="16"/>
      <c r="BE39" s="418"/>
      <c r="BF39"/>
    </row>
    <row r="40" spans="1:58" s="5" customFormat="1" ht="15" customHeight="1" x14ac:dyDescent="0.2">
      <c r="A40"/>
      <c r="B40" s="362"/>
      <c r="C40" s="204"/>
      <c r="D40" s="205"/>
      <c r="E40" s="205"/>
      <c r="F40" s="205"/>
      <c r="G40" s="205"/>
      <c r="H40" s="205"/>
      <c r="I40" s="205"/>
      <c r="J40" s="205"/>
      <c r="K40" s="205"/>
      <c r="L40" s="205"/>
      <c r="M40" s="205"/>
      <c r="N40" s="205"/>
      <c r="O40" s="205"/>
      <c r="P40" s="174"/>
      <c r="Q40" s="203"/>
      <c r="R40" s="203"/>
      <c r="S40" s="203"/>
      <c r="T40" s="203"/>
      <c r="U40" s="203"/>
      <c r="V40" s="203"/>
      <c r="W40" s="174"/>
      <c r="X40" s="203"/>
      <c r="Y40" s="203"/>
      <c r="Z40" s="203"/>
      <c r="AA40" s="203"/>
      <c r="AB40" s="203"/>
      <c r="AC40" s="203"/>
      <c r="AD40" s="203"/>
      <c r="AE40" s="203"/>
      <c r="AF40" s="203"/>
      <c r="AG40" s="203"/>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16"/>
      <c r="BD40" s="16"/>
      <c r="BE40" s="418"/>
      <c r="BF40"/>
    </row>
    <row r="41" spans="1:58" s="5" customFormat="1" ht="15" customHeight="1" x14ac:dyDescent="0.2">
      <c r="A41"/>
      <c r="B41" s="362"/>
      <c r="C41" s="204"/>
      <c r="D41" s="205"/>
      <c r="E41" s="205"/>
      <c r="F41" s="205"/>
      <c r="G41" s="205"/>
      <c r="H41" s="205"/>
      <c r="I41" s="205"/>
      <c r="J41" s="205"/>
      <c r="K41" s="205"/>
      <c r="L41" s="205"/>
      <c r="M41" s="205"/>
      <c r="N41" s="205"/>
      <c r="O41" s="205"/>
      <c r="P41" s="174"/>
      <c r="Q41" s="203"/>
      <c r="R41" s="203"/>
      <c r="S41" s="203"/>
      <c r="T41" s="203"/>
      <c r="U41" s="203"/>
      <c r="V41" s="203"/>
      <c r="W41" s="174"/>
      <c r="X41" s="203"/>
      <c r="Y41" s="203"/>
      <c r="Z41" s="203"/>
      <c r="AA41" s="203"/>
      <c r="AB41" s="203"/>
      <c r="AC41" s="203"/>
      <c r="AD41" s="203"/>
      <c r="AE41" s="203"/>
      <c r="AF41" s="203"/>
      <c r="AG41" s="203"/>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16"/>
      <c r="BD41" s="16"/>
      <c r="BE41" s="418"/>
      <c r="BF41"/>
    </row>
    <row r="42" spans="1:58" s="5" customFormat="1" ht="15" customHeight="1" x14ac:dyDescent="0.2">
      <c r="A42"/>
      <c r="B42" s="362"/>
      <c r="C42" s="204"/>
      <c r="D42" s="205"/>
      <c r="E42" s="205"/>
      <c r="F42" s="205"/>
      <c r="G42" s="205"/>
      <c r="H42" s="205"/>
      <c r="I42" s="205"/>
      <c r="J42" s="205"/>
      <c r="K42" s="205"/>
      <c r="L42" s="205"/>
      <c r="M42" s="205"/>
      <c r="N42" s="205"/>
      <c r="O42" s="205"/>
      <c r="P42" s="174"/>
      <c r="Q42" s="203"/>
      <c r="R42" s="203"/>
      <c r="S42" s="203"/>
      <c r="T42" s="203"/>
      <c r="U42" s="203"/>
      <c r="V42" s="203"/>
      <c r="W42" s="174"/>
      <c r="X42" s="203"/>
      <c r="Y42" s="203"/>
      <c r="Z42" s="203"/>
      <c r="AA42" s="203"/>
      <c r="AB42" s="203"/>
      <c r="AC42" s="203"/>
      <c r="AD42" s="203"/>
      <c r="AE42" s="203"/>
      <c r="AF42" s="203"/>
      <c r="AG42" s="203"/>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16"/>
      <c r="BD42" s="16"/>
      <c r="BE42" s="418"/>
      <c r="BF42"/>
    </row>
    <row r="43" spans="1:58" s="5" customFormat="1" ht="15" customHeight="1" x14ac:dyDescent="0.2">
      <c r="A43"/>
      <c r="B43" s="362"/>
      <c r="C43" s="204"/>
      <c r="D43" s="205"/>
      <c r="E43" s="205"/>
      <c r="F43" s="205"/>
      <c r="G43" s="205"/>
      <c r="H43" s="205"/>
      <c r="I43" s="205"/>
      <c r="J43" s="205"/>
      <c r="K43" s="205"/>
      <c r="L43" s="205"/>
      <c r="M43" s="205"/>
      <c r="N43" s="205"/>
      <c r="O43" s="205"/>
      <c r="P43" s="174"/>
      <c r="Q43" s="203"/>
      <c r="R43" s="203"/>
      <c r="S43" s="203"/>
      <c r="T43" s="203"/>
      <c r="U43" s="203"/>
      <c r="V43" s="203"/>
      <c r="W43" s="174"/>
      <c r="X43" s="203"/>
      <c r="Y43" s="203"/>
      <c r="Z43" s="203"/>
      <c r="AA43" s="203"/>
      <c r="AB43" s="203"/>
      <c r="AC43" s="203"/>
      <c r="AD43" s="203"/>
      <c r="AE43" s="203"/>
      <c r="AF43" s="203"/>
      <c r="AG43" s="203"/>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16"/>
      <c r="BD43" s="16"/>
      <c r="BE43" s="418"/>
      <c r="BF43"/>
    </row>
    <row r="44" spans="1:58" s="5" customFormat="1" ht="15" customHeight="1" x14ac:dyDescent="0.2">
      <c r="A44"/>
      <c r="B44" s="362"/>
      <c r="C44" s="204"/>
      <c r="D44" s="205"/>
      <c r="E44" s="205"/>
      <c r="F44" s="205"/>
      <c r="G44" s="205"/>
      <c r="H44" s="205"/>
      <c r="I44" s="205"/>
      <c r="J44" s="205"/>
      <c r="K44" s="205"/>
      <c r="L44" s="205"/>
      <c r="M44" s="205"/>
      <c r="N44" s="205"/>
      <c r="O44" s="205"/>
      <c r="P44" s="174"/>
      <c r="Q44" s="203"/>
      <c r="R44" s="203"/>
      <c r="S44" s="203"/>
      <c r="T44" s="203"/>
      <c r="U44" s="203"/>
      <c r="V44" s="203"/>
      <c r="W44" s="174"/>
      <c r="X44" s="203"/>
      <c r="Y44" s="203"/>
      <c r="Z44" s="203"/>
      <c r="AA44" s="203"/>
      <c r="AB44" s="203"/>
      <c r="AC44" s="203"/>
      <c r="AD44" s="203"/>
      <c r="AE44" s="203"/>
      <c r="AF44" s="203"/>
      <c r="AG44" s="203"/>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16"/>
      <c r="BD44" s="16"/>
      <c r="BE44" s="418"/>
      <c r="BF44"/>
    </row>
    <row r="45" spans="1:58" s="5" customFormat="1" ht="15" customHeight="1" x14ac:dyDescent="0.2">
      <c r="A45"/>
      <c r="B45" s="362"/>
      <c r="C45" s="204"/>
      <c r="D45" s="205"/>
      <c r="E45" s="205"/>
      <c r="F45" s="205"/>
      <c r="G45" s="205"/>
      <c r="H45" s="205"/>
      <c r="I45" s="205"/>
      <c r="J45" s="205"/>
      <c r="K45" s="205"/>
      <c r="L45" s="205"/>
      <c r="M45" s="205"/>
      <c r="N45" s="205"/>
      <c r="O45" s="205"/>
      <c r="P45" s="174"/>
      <c r="Q45" s="203"/>
      <c r="R45" s="203"/>
      <c r="S45" s="203"/>
      <c r="T45" s="203"/>
      <c r="U45" s="203"/>
      <c r="V45" s="203"/>
      <c r="W45" s="174"/>
      <c r="X45" s="203"/>
      <c r="Y45" s="203"/>
      <c r="Z45" s="203"/>
      <c r="AA45" s="203"/>
      <c r="AB45" s="203"/>
      <c r="AC45" s="203"/>
      <c r="AD45" s="203"/>
      <c r="AE45" s="203"/>
      <c r="AF45" s="203"/>
      <c r="AG45" s="203"/>
      <c r="AH45" s="202"/>
      <c r="AI45" s="202"/>
      <c r="AJ45" s="202"/>
      <c r="AK45" s="202"/>
      <c r="AL45" s="202"/>
      <c r="AM45" s="202"/>
      <c r="AN45" s="202"/>
      <c r="AO45" s="204"/>
      <c r="AP45" s="204"/>
      <c r="AQ45" s="202"/>
      <c r="AR45" s="202"/>
      <c r="AS45" s="202"/>
      <c r="AT45" s="202"/>
      <c r="AU45" s="202"/>
      <c r="AV45" s="202"/>
      <c r="AW45" s="202"/>
      <c r="AX45" s="202"/>
      <c r="AY45" s="202"/>
      <c r="AZ45" s="202"/>
      <c r="BA45" s="202"/>
      <c r="BB45" s="202"/>
      <c r="BC45" s="16"/>
      <c r="BD45" s="16"/>
      <c r="BE45" s="418"/>
      <c r="BF45"/>
    </row>
    <row r="46" spans="1:58" s="5" customFormat="1" ht="15" customHeight="1" x14ac:dyDescent="0.2">
      <c r="A46"/>
      <c r="B46" s="362"/>
      <c r="C46" s="204"/>
      <c r="D46" s="205"/>
      <c r="E46" s="205"/>
      <c r="F46" s="205"/>
      <c r="G46" s="205"/>
      <c r="H46" s="205"/>
      <c r="I46" s="205"/>
      <c r="J46" s="205"/>
      <c r="K46" s="205"/>
      <c r="L46" s="205"/>
      <c r="M46" s="205"/>
      <c r="N46" s="205"/>
      <c r="O46" s="205"/>
      <c r="P46" s="174"/>
      <c r="Q46" s="203"/>
      <c r="R46" s="203"/>
      <c r="S46" s="203"/>
      <c r="T46" s="203"/>
      <c r="U46" s="203"/>
      <c r="V46" s="203"/>
      <c r="W46" s="174"/>
      <c r="X46" s="203"/>
      <c r="Y46" s="203"/>
      <c r="Z46" s="203"/>
      <c r="AA46" s="203"/>
      <c r="AB46" s="203"/>
      <c r="AC46" s="203"/>
      <c r="AD46" s="203"/>
      <c r="AE46" s="203"/>
      <c r="AF46" s="203"/>
      <c r="AG46" s="203"/>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16"/>
      <c r="BD46" s="16"/>
      <c r="BE46" s="418"/>
      <c r="BF46"/>
    </row>
    <row r="47" spans="1:58" s="5" customFormat="1" ht="15" customHeight="1" x14ac:dyDescent="0.2">
      <c r="A47"/>
      <c r="B47" s="362"/>
      <c r="C47" s="204"/>
      <c r="D47" s="205"/>
      <c r="E47" s="205"/>
      <c r="F47" s="205"/>
      <c r="G47" s="205"/>
      <c r="H47" s="205"/>
      <c r="I47" s="205"/>
      <c r="J47" s="205"/>
      <c r="K47" s="205"/>
      <c r="L47" s="205"/>
      <c r="M47" s="205"/>
      <c r="N47" s="205"/>
      <c r="O47" s="205"/>
      <c r="P47" s="174"/>
      <c r="Q47" s="203"/>
      <c r="R47" s="203"/>
      <c r="S47" s="203"/>
      <c r="T47" s="203"/>
      <c r="U47" s="203"/>
      <c r="V47" s="203"/>
      <c r="W47" s="174"/>
      <c r="X47" s="203"/>
      <c r="Y47" s="203"/>
      <c r="Z47" s="203"/>
      <c r="AA47" s="203"/>
      <c r="AB47" s="203"/>
      <c r="AC47" s="203"/>
      <c r="AD47" s="203"/>
      <c r="AE47" s="203"/>
      <c r="AF47" s="203"/>
      <c r="AG47" s="203"/>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16"/>
      <c r="BD47" s="16"/>
      <c r="BE47" s="418"/>
      <c r="BF47"/>
    </row>
    <row r="48" spans="1:58" s="5" customFormat="1" ht="15" customHeight="1" thickBot="1" x14ac:dyDescent="0.25">
      <c r="A48"/>
      <c r="B48" s="364"/>
      <c r="C48" s="365"/>
      <c r="D48" s="366"/>
      <c r="E48" s="366"/>
      <c r="F48" s="366"/>
      <c r="G48" s="366"/>
      <c r="H48" s="366"/>
      <c r="I48" s="366"/>
      <c r="J48" s="366"/>
      <c r="K48" s="366"/>
      <c r="L48" s="366"/>
      <c r="M48" s="366"/>
      <c r="N48" s="366"/>
      <c r="O48" s="366"/>
      <c r="P48" s="367"/>
      <c r="Q48" s="368"/>
      <c r="R48" s="368"/>
      <c r="S48" s="368"/>
      <c r="T48" s="368"/>
      <c r="U48" s="368"/>
      <c r="V48" s="368"/>
      <c r="W48" s="367"/>
      <c r="X48" s="368"/>
      <c r="Y48" s="368"/>
      <c r="Z48" s="368"/>
      <c r="AA48" s="368"/>
      <c r="AB48" s="368"/>
      <c r="AC48" s="368"/>
      <c r="AD48" s="368"/>
      <c r="AE48" s="368"/>
      <c r="AF48" s="368"/>
      <c r="AG48" s="368"/>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419"/>
      <c r="BD48" s="419"/>
      <c r="BE48" s="420"/>
      <c r="BF48"/>
    </row>
    <row r="49" spans="1:58" s="5" customFormat="1" ht="15" customHeight="1" thickBot="1" x14ac:dyDescent="0.25">
      <c r="A49"/>
      <c r="B49" s="204"/>
      <c r="C49" s="204"/>
      <c r="D49" s="205"/>
      <c r="E49" s="205"/>
      <c r="F49" s="205"/>
      <c r="G49" s="205"/>
      <c r="H49" s="205"/>
      <c r="I49" s="205"/>
      <c r="J49" s="205"/>
      <c r="K49" s="205"/>
      <c r="L49" s="205"/>
      <c r="M49" s="205"/>
      <c r="N49" s="205"/>
      <c r="O49" s="205"/>
      <c r="P49" s="174"/>
      <c r="Q49" s="203"/>
      <c r="R49" s="203"/>
      <c r="S49" s="203"/>
      <c r="T49" s="203"/>
      <c r="U49" s="203"/>
      <c r="V49" s="203"/>
      <c r="W49" s="174"/>
      <c r="X49" s="203"/>
      <c r="Y49" s="203"/>
      <c r="Z49" s="203"/>
      <c r="AA49" s="203"/>
      <c r="AB49" s="203"/>
      <c r="AC49" s="203"/>
      <c r="AD49" s="203"/>
      <c r="AE49" s="203"/>
      <c r="AF49" s="203"/>
      <c r="AG49" s="203"/>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c r="BD49"/>
      <c r="BE49"/>
      <c r="BF49"/>
    </row>
    <row r="50" spans="1:58" ht="21.75" customHeight="1" thickBot="1" x14ac:dyDescent="0.25">
      <c r="B50" s="690">
        <v>1</v>
      </c>
      <c r="C50" s="691"/>
      <c r="D50" s="407"/>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1"/>
      <c r="BF50" s="16"/>
    </row>
    <row r="51" spans="1:58" x14ac:dyDescent="0.2">
      <c r="B51" s="212"/>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213"/>
      <c r="BF51" s="16"/>
    </row>
    <row r="52" spans="1:58" ht="21.75" customHeight="1" x14ac:dyDescent="0.2">
      <c r="B52" s="212"/>
      <c r="C52" s="394"/>
      <c r="D52" s="395" t="s">
        <v>253</v>
      </c>
      <c r="E52" s="395"/>
      <c r="F52" s="395"/>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213"/>
      <c r="BF52" s="16"/>
    </row>
    <row r="53" spans="1:58" ht="13.8" thickBot="1" x14ac:dyDescent="0.25">
      <c r="B53" s="212"/>
      <c r="C53" s="395"/>
      <c r="D53" s="395"/>
      <c r="E53" s="395"/>
      <c r="F53" s="395"/>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213"/>
      <c r="BF53" s="16"/>
    </row>
    <row r="54" spans="1:58" ht="26.25" customHeight="1" thickTop="1" x14ac:dyDescent="0.2">
      <c r="B54" s="212"/>
      <c r="C54" s="395" t="s">
        <v>321</v>
      </c>
      <c r="D54" s="395"/>
      <c r="E54" s="395"/>
      <c r="F54" s="395"/>
      <c r="G54" s="16"/>
      <c r="H54" s="16"/>
      <c r="I54" s="16"/>
      <c r="J54" s="16"/>
      <c r="K54" s="16"/>
      <c r="L54" s="16"/>
      <c r="M54" s="16"/>
      <c r="N54" s="16"/>
      <c r="O54" s="16"/>
      <c r="P54" s="16"/>
      <c r="Q54" s="16"/>
      <c r="R54" s="16"/>
      <c r="S54" s="16"/>
      <c r="T54" s="675" t="s">
        <v>103</v>
      </c>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c r="AU54" s="676"/>
      <c r="AV54" s="676"/>
      <c r="AW54" s="676"/>
      <c r="AX54" s="676"/>
      <c r="AY54" s="676"/>
      <c r="AZ54" s="676"/>
      <c r="BA54" s="677"/>
      <c r="BB54" s="408"/>
      <c r="BC54" s="409"/>
      <c r="BD54" s="409"/>
      <c r="BE54" s="410"/>
      <c r="BF54" s="16"/>
    </row>
    <row r="55" spans="1:58" ht="13.8" thickBot="1" x14ac:dyDescent="0.25">
      <c r="B55" s="212"/>
      <c r="C55" s="395"/>
      <c r="D55" s="395"/>
      <c r="E55" s="395"/>
      <c r="F55" s="395"/>
      <c r="G55" s="16"/>
      <c r="H55" s="16"/>
      <c r="I55" s="16"/>
      <c r="J55" s="16"/>
      <c r="K55" s="16"/>
      <c r="L55" s="16"/>
      <c r="M55" s="16"/>
      <c r="N55" s="16"/>
      <c r="O55" s="16"/>
      <c r="P55" s="16"/>
      <c r="Q55" s="16"/>
      <c r="R55" s="16"/>
      <c r="S55" s="16"/>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8"/>
      <c r="BE55" s="411"/>
      <c r="BF55" s="398"/>
    </row>
    <row r="56" spans="1:58" ht="26.25" customHeight="1" thickTop="1" x14ac:dyDescent="0.2">
      <c r="B56" s="212"/>
      <c r="C56" s="395" t="s">
        <v>394</v>
      </c>
      <c r="D56" s="395"/>
      <c r="E56" s="395"/>
      <c r="F56" s="395"/>
      <c r="G56" s="16"/>
      <c r="H56" s="16"/>
      <c r="I56" s="16"/>
      <c r="J56" s="16"/>
      <c r="K56" s="16"/>
      <c r="L56" s="16"/>
      <c r="M56" s="16"/>
      <c r="N56" s="16"/>
      <c r="O56" s="16"/>
      <c r="P56" s="16"/>
      <c r="Q56" s="16"/>
      <c r="R56" s="16"/>
      <c r="S56" s="16"/>
      <c r="T56" s="682" t="str">
        <f>IF(T54="選択してください","－",IF(T54="東京","第 1 ゾーン","第 2 ゾーン"))</f>
        <v>－</v>
      </c>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3"/>
      <c r="AY56" s="683"/>
      <c r="AZ56" s="683"/>
      <c r="BA56" s="684"/>
      <c r="BB56" s="398"/>
      <c r="BC56" s="398"/>
      <c r="BD56" s="398"/>
      <c r="BE56" s="411"/>
      <c r="BF56" s="16"/>
    </row>
    <row r="57" spans="1:58" ht="13.8" thickBot="1" x14ac:dyDescent="0.25">
      <c r="B57" s="212"/>
      <c r="C57" s="395"/>
      <c r="D57" s="395"/>
      <c r="E57" s="395"/>
      <c r="F57" s="395"/>
      <c r="G57" s="16"/>
      <c r="H57" s="16"/>
      <c r="I57" s="16"/>
      <c r="J57" s="16"/>
      <c r="K57" s="16"/>
      <c r="L57" s="16"/>
      <c r="M57" s="16"/>
      <c r="N57" s="16"/>
      <c r="O57" s="16"/>
      <c r="P57" s="16"/>
      <c r="Q57" s="16"/>
      <c r="R57" s="16"/>
      <c r="S57" s="16"/>
      <c r="T57" s="398"/>
      <c r="U57" s="398"/>
      <c r="V57" s="398"/>
      <c r="W57" s="398"/>
      <c r="X57" s="398"/>
      <c r="Y57" s="398"/>
      <c r="Z57" s="398"/>
      <c r="AA57" s="398"/>
      <c r="AB57" s="398"/>
      <c r="AC57" s="398"/>
      <c r="AD57" s="398"/>
      <c r="AE57" s="398"/>
      <c r="AF57" s="398"/>
      <c r="AG57" s="398"/>
      <c r="AH57" s="398"/>
      <c r="AI57" s="398"/>
      <c r="AJ57" s="398"/>
      <c r="AK57" s="398"/>
      <c r="AL57" s="398"/>
      <c r="AM57" s="398"/>
      <c r="AN57" s="398"/>
      <c r="AO57" s="398"/>
      <c r="AP57" s="398"/>
      <c r="AQ57" s="398"/>
      <c r="AR57" s="398"/>
      <c r="AS57" s="398"/>
      <c r="AT57" s="398"/>
      <c r="AU57" s="398"/>
      <c r="AV57" s="398"/>
      <c r="AW57" s="398"/>
      <c r="AX57" s="398"/>
      <c r="AY57" s="398"/>
      <c r="AZ57" s="398"/>
      <c r="BA57" s="398"/>
      <c r="BB57" s="398"/>
      <c r="BC57" s="398"/>
      <c r="BD57" s="398"/>
      <c r="BE57" s="411"/>
      <c r="BF57" s="398"/>
    </row>
    <row r="58" spans="1:58" ht="26.25" customHeight="1" thickTop="1" x14ac:dyDescent="0.2">
      <c r="B58" s="212"/>
      <c r="C58" s="395" t="s">
        <v>241</v>
      </c>
      <c r="D58" s="395"/>
      <c r="E58" s="395"/>
      <c r="F58" s="395"/>
      <c r="G58" s="16"/>
      <c r="H58" s="16"/>
      <c r="I58" s="16"/>
      <c r="J58" s="16"/>
      <c r="K58" s="16"/>
      <c r="L58" s="16"/>
      <c r="M58" s="16"/>
      <c r="N58" s="16"/>
      <c r="O58" s="16"/>
      <c r="P58" s="16"/>
      <c r="Q58" s="16"/>
      <c r="R58" s="16"/>
      <c r="S58" s="16"/>
      <c r="T58" s="675" t="s">
        <v>103</v>
      </c>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c r="AU58" s="676"/>
      <c r="AV58" s="676"/>
      <c r="AW58" s="676"/>
      <c r="AX58" s="676"/>
      <c r="AY58" s="676"/>
      <c r="AZ58" s="676"/>
      <c r="BA58" s="677"/>
      <c r="BB58" s="398"/>
      <c r="BC58" s="398"/>
      <c r="BD58" s="398"/>
      <c r="BE58" s="411"/>
      <c r="BF58" s="16"/>
    </row>
    <row r="59" spans="1:58" ht="13.8" thickBot="1" x14ac:dyDescent="0.25">
      <c r="B59" s="212"/>
      <c r="C59" s="395"/>
      <c r="D59" s="395"/>
      <c r="E59" s="395"/>
      <c r="F59" s="395"/>
      <c r="G59" s="16"/>
      <c r="H59" s="16"/>
      <c r="I59" s="16"/>
      <c r="J59" s="16"/>
      <c r="K59" s="16"/>
      <c r="L59" s="16"/>
      <c r="M59" s="16"/>
      <c r="N59" s="16"/>
      <c r="O59" s="16"/>
      <c r="P59" s="16"/>
      <c r="Q59" s="16"/>
      <c r="R59" s="16"/>
      <c r="S59" s="16"/>
      <c r="T59" s="398"/>
      <c r="U59" s="398"/>
      <c r="V59" s="398"/>
      <c r="W59" s="398"/>
      <c r="X59" s="398"/>
      <c r="Y59" s="398"/>
      <c r="Z59" s="398"/>
      <c r="AA59" s="398"/>
      <c r="AB59" s="398"/>
      <c r="AC59" s="398"/>
      <c r="AD59" s="398"/>
      <c r="AE59" s="398"/>
      <c r="AF59" s="398"/>
      <c r="AG59" s="398"/>
      <c r="AH59" s="398"/>
      <c r="AI59" s="398"/>
      <c r="AJ59" s="398"/>
      <c r="AK59" s="398"/>
      <c r="AL59" s="398"/>
      <c r="AM59" s="398"/>
      <c r="AN59" s="398"/>
      <c r="AO59" s="398"/>
      <c r="AP59" s="398"/>
      <c r="AQ59" s="398"/>
      <c r="AR59" s="398"/>
      <c r="AS59" s="398"/>
      <c r="AT59" s="398"/>
      <c r="AU59" s="398"/>
      <c r="AV59" s="398"/>
      <c r="AW59" s="398"/>
      <c r="AX59" s="398"/>
      <c r="AY59" s="398"/>
      <c r="AZ59" s="398"/>
      <c r="BA59" s="398"/>
      <c r="BB59" s="398"/>
      <c r="BC59" s="398"/>
      <c r="BD59" s="398"/>
      <c r="BE59" s="411"/>
      <c r="BF59" s="398"/>
    </row>
    <row r="60" spans="1:58" ht="26.25" customHeight="1" thickTop="1" x14ac:dyDescent="0.2">
      <c r="B60" s="212"/>
      <c r="C60" s="395" t="s">
        <v>447</v>
      </c>
      <c r="D60" s="395"/>
      <c r="E60" s="395"/>
      <c r="F60" s="395"/>
      <c r="G60" s="16"/>
      <c r="H60" s="16"/>
      <c r="I60" s="16"/>
      <c r="J60" s="16"/>
      <c r="K60" s="16"/>
      <c r="L60" s="16"/>
      <c r="M60" s="16"/>
      <c r="N60" s="16"/>
      <c r="O60" s="16"/>
      <c r="P60" s="16"/>
      <c r="Q60" s="16"/>
      <c r="R60" s="16"/>
      <c r="S60" s="16"/>
      <c r="T60" s="685" t="s">
        <v>449</v>
      </c>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7"/>
      <c r="BB60" s="678" t="str">
        <f>IF(T60="選択してください","",IF(T54="石狩","411/18474",IF(T54="東京","413/18480","")))</f>
        <v/>
      </c>
      <c r="BC60" s="679"/>
      <c r="BD60" s="679"/>
      <c r="BE60" s="680"/>
      <c r="BF60" s="16"/>
    </row>
    <row r="61" spans="1:58" ht="13.8" thickBot="1" x14ac:dyDescent="0.25">
      <c r="B61" s="212"/>
      <c r="C61" s="395"/>
      <c r="D61" s="395"/>
      <c r="E61" s="395"/>
      <c r="F61" s="395"/>
      <c r="G61" s="16"/>
      <c r="H61" s="16"/>
      <c r="I61" s="16"/>
      <c r="J61" s="16"/>
      <c r="K61" s="16"/>
      <c r="L61" s="16"/>
      <c r="M61" s="16"/>
      <c r="N61" s="16"/>
      <c r="O61" s="16"/>
      <c r="P61" s="16"/>
      <c r="Q61" s="16"/>
      <c r="R61" s="16"/>
      <c r="S61" s="16"/>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390"/>
      <c r="BE61" s="412"/>
      <c r="BF61" s="390"/>
    </row>
    <row r="62" spans="1:58" ht="26.25" customHeight="1" thickTop="1" x14ac:dyDescent="0.2">
      <c r="B62" s="212"/>
      <c r="C62" s="395" t="s">
        <v>243</v>
      </c>
      <c r="D62" s="395"/>
      <c r="E62" s="395"/>
      <c r="F62" s="395"/>
      <c r="G62" s="16"/>
      <c r="H62" s="16"/>
      <c r="I62" s="16"/>
      <c r="J62" s="16"/>
      <c r="K62" s="16"/>
      <c r="L62" s="16"/>
      <c r="M62" s="16"/>
      <c r="N62" s="16"/>
      <c r="O62" s="16"/>
      <c r="P62" s="16"/>
      <c r="Q62" s="16"/>
      <c r="R62" s="16"/>
      <c r="S62" s="16"/>
      <c r="T62" s="675" t="s">
        <v>103</v>
      </c>
      <c r="U62" s="676"/>
      <c r="V62" s="676"/>
      <c r="W62" s="676"/>
      <c r="X62" s="676"/>
      <c r="Y62" s="676"/>
      <c r="Z62" s="676"/>
      <c r="AA62" s="676"/>
      <c r="AB62" s="676"/>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7"/>
      <c r="BB62" s="678">
        <f>VLOOKUP(T62,config!C$22:D$31,2,FALSE)</f>
        <v>0</v>
      </c>
      <c r="BC62" s="679"/>
      <c r="BD62" s="679"/>
      <c r="BE62" s="680"/>
      <c r="BF62" s="16"/>
    </row>
    <row r="63" spans="1:58" ht="13.8" thickBot="1" x14ac:dyDescent="0.25">
      <c r="B63" s="212"/>
      <c r="C63" s="395"/>
      <c r="D63" s="395"/>
      <c r="E63" s="395"/>
      <c r="F63" s="395"/>
      <c r="G63" s="16"/>
      <c r="H63" s="16"/>
      <c r="I63" s="16"/>
      <c r="J63" s="16"/>
      <c r="K63" s="16"/>
      <c r="L63" s="16"/>
      <c r="M63" s="16"/>
      <c r="N63" s="16"/>
      <c r="O63" s="16"/>
      <c r="P63" s="16"/>
      <c r="Q63" s="16"/>
      <c r="R63" s="16"/>
      <c r="S63" s="16"/>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390"/>
      <c r="BE63" s="412"/>
      <c r="BF63" s="390"/>
    </row>
    <row r="64" spans="1:58" ht="37.5" customHeight="1" thickTop="1" x14ac:dyDescent="0.2">
      <c r="B64" s="212"/>
      <c r="C64" s="681" t="s">
        <v>301</v>
      </c>
      <c r="D64" s="681"/>
      <c r="E64" s="681"/>
      <c r="F64" s="681"/>
      <c r="G64" s="681"/>
      <c r="H64" s="681"/>
      <c r="I64" s="681"/>
      <c r="J64" s="681"/>
      <c r="K64" s="681"/>
      <c r="L64" s="681"/>
      <c r="M64" s="681"/>
      <c r="N64" s="681"/>
      <c r="O64" s="681"/>
      <c r="P64" s="681"/>
      <c r="Q64" s="681"/>
      <c r="R64" s="681"/>
      <c r="S64" s="681"/>
      <c r="T64" s="675" t="str">
        <f>IF(COUNTIF(T62,"*Windows*"),"選択してください","－")</f>
        <v>－</v>
      </c>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7"/>
      <c r="BB64" s="678" t="str">
        <f>IFERROR(CONCATENATE("72/",VLOOKUP(T64,config!C$475:D$479,2,FALSE)),"")</f>
        <v/>
      </c>
      <c r="BC64" s="679"/>
      <c r="BD64" s="679"/>
      <c r="BE64" s="680"/>
      <c r="BF64" s="16"/>
    </row>
    <row r="65" spans="2:58" ht="13.8" thickBot="1" x14ac:dyDescent="0.25">
      <c r="B65" s="212"/>
      <c r="C65" s="395"/>
      <c r="D65" s="395"/>
      <c r="E65" s="395"/>
      <c r="F65" s="395"/>
      <c r="G65" s="16"/>
      <c r="H65" s="16"/>
      <c r="I65" s="16"/>
      <c r="J65" s="16"/>
      <c r="K65" s="16"/>
      <c r="L65" s="16"/>
      <c r="M65" s="16"/>
      <c r="N65" s="16"/>
      <c r="O65" s="16"/>
      <c r="P65" s="16"/>
      <c r="Q65" s="16"/>
      <c r="R65" s="16"/>
      <c r="S65" s="16"/>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390"/>
      <c r="BE65" s="412"/>
      <c r="BF65" s="390"/>
    </row>
    <row r="66" spans="2:58" ht="26.25" customHeight="1" thickTop="1" x14ac:dyDescent="0.2">
      <c r="B66" s="212"/>
      <c r="C66" s="395" t="s">
        <v>245</v>
      </c>
      <c r="D66" s="395"/>
      <c r="E66" s="395"/>
      <c r="F66" s="395"/>
      <c r="G66" s="16"/>
      <c r="H66" s="16"/>
      <c r="I66" s="16"/>
      <c r="J66" s="16"/>
      <c r="K66" s="16"/>
      <c r="L66" s="16"/>
      <c r="M66" s="16"/>
      <c r="N66" s="16"/>
      <c r="O66" s="16"/>
      <c r="P66" s="16"/>
      <c r="Q66" s="16"/>
      <c r="R66" s="16"/>
      <c r="S66" s="16"/>
      <c r="T66" s="675" t="s">
        <v>103</v>
      </c>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7"/>
      <c r="BB66" s="678" t="str">
        <f>IF(T66="選択してください","",IF(T66="8GB（標準）","",CONCATENATE(IF(T54="石狩","412/",IF(T54="東京","414/","")),VLOOKUP(T66,config!C$144:D$153,2,FALSE))))</f>
        <v/>
      </c>
      <c r="BC66" s="679"/>
      <c r="BD66" s="679"/>
      <c r="BE66" s="680"/>
      <c r="BF66" s="16"/>
    </row>
    <row r="67" spans="2:58" ht="13.8" thickBot="1" x14ac:dyDescent="0.25">
      <c r="B67" s="212"/>
      <c r="C67" s="395"/>
      <c r="D67" s="395"/>
      <c r="E67" s="395"/>
      <c r="F67" s="395"/>
      <c r="G67" s="16"/>
      <c r="H67" s="16"/>
      <c r="I67" s="16"/>
      <c r="J67" s="16"/>
      <c r="K67" s="16"/>
      <c r="L67" s="16"/>
      <c r="M67" s="16"/>
      <c r="N67" s="16"/>
      <c r="O67" s="16"/>
      <c r="P67" s="16"/>
      <c r="Q67" s="16"/>
      <c r="R67" s="16"/>
      <c r="S67" s="16"/>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0"/>
      <c r="BE67" s="412"/>
      <c r="BF67" s="390"/>
    </row>
    <row r="68" spans="2:58" ht="26.25" customHeight="1" thickTop="1" x14ac:dyDescent="0.2">
      <c r="B68" s="212"/>
      <c r="C68" s="395" t="s">
        <v>255</v>
      </c>
      <c r="D68" s="395"/>
      <c r="E68" s="395"/>
      <c r="F68" s="395"/>
      <c r="G68" s="16"/>
      <c r="H68" s="16"/>
      <c r="I68" s="688" t="s">
        <v>475</v>
      </c>
      <c r="J68" s="688"/>
      <c r="K68" s="688"/>
      <c r="L68" s="688"/>
      <c r="M68" s="688"/>
      <c r="N68" s="688"/>
      <c r="O68" s="688"/>
      <c r="P68" s="688"/>
      <c r="Q68" s="688"/>
      <c r="R68" s="688"/>
      <c r="S68" s="689"/>
      <c r="T68" s="675" t="s">
        <v>103</v>
      </c>
      <c r="U68" s="676"/>
      <c r="V68" s="676"/>
      <c r="W68" s="676"/>
      <c r="X68" s="676"/>
      <c r="Y68" s="676"/>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7"/>
      <c r="BB68" s="678" t="str">
        <f>IF(T68="選択してください","",CONCATENATE(IF(T54="石狩","411/",IF(T54="東京","413/","")),VLOOKUP(T68,config!C$159:D$168,2,FALSE)))</f>
        <v/>
      </c>
      <c r="BC68" s="679"/>
      <c r="BD68" s="679"/>
      <c r="BE68" s="680"/>
      <c r="BF68" s="16"/>
    </row>
    <row r="69" spans="2:58" ht="13.8" thickBot="1" x14ac:dyDescent="0.25">
      <c r="B69" s="212"/>
      <c r="C69" s="395"/>
      <c r="D69" s="395"/>
      <c r="E69" s="395"/>
      <c r="F69" s="395"/>
      <c r="G69" s="16"/>
      <c r="H69" s="16"/>
      <c r="I69" s="16"/>
      <c r="J69" s="16"/>
      <c r="K69" s="16"/>
      <c r="L69" s="16"/>
      <c r="M69" s="16"/>
      <c r="N69" s="16"/>
      <c r="O69" s="16"/>
      <c r="P69" s="16"/>
      <c r="Q69" s="16"/>
      <c r="R69" s="16"/>
      <c r="S69" s="16"/>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0"/>
      <c r="BE69" s="412"/>
      <c r="BF69" s="390"/>
    </row>
    <row r="70" spans="2:58" ht="26.25" customHeight="1" thickTop="1" x14ac:dyDescent="0.2">
      <c r="B70" s="212"/>
      <c r="C70" s="395" t="s">
        <v>254</v>
      </c>
      <c r="D70" s="395"/>
      <c r="E70" s="395"/>
      <c r="F70" s="395"/>
      <c r="G70" s="16"/>
      <c r="H70" s="16"/>
      <c r="I70" s="16"/>
      <c r="J70" s="16"/>
      <c r="K70" s="16"/>
      <c r="L70" s="16"/>
      <c r="M70" s="16"/>
      <c r="N70" s="16"/>
      <c r="O70" s="16"/>
      <c r="P70" s="16"/>
      <c r="Q70" s="16"/>
      <c r="R70" s="16"/>
      <c r="S70" s="16"/>
      <c r="T70" s="675" t="s">
        <v>295</v>
      </c>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7"/>
      <c r="BB70" s="678" t="str">
        <f>IF(T70="利用しない　※利用する場合は選択してください","",CONCATENATE(IF(T54="石狩","412/",IF(T54="東京","414/","")),VLOOKUP(T70,config!C$174:D$183,2,FALSE)))</f>
        <v/>
      </c>
      <c r="BC70" s="679"/>
      <c r="BD70" s="679"/>
      <c r="BE70" s="680"/>
      <c r="BF70" s="16"/>
    </row>
    <row r="71" spans="2:58" x14ac:dyDescent="0.2">
      <c r="B71" s="212"/>
      <c r="C71" s="395"/>
      <c r="D71" s="395"/>
      <c r="E71" s="395"/>
      <c r="F71" s="395"/>
      <c r="G71" s="16"/>
      <c r="H71" s="16"/>
      <c r="I71" s="16"/>
      <c r="J71" s="16"/>
      <c r="K71" s="16"/>
      <c r="L71" s="16"/>
      <c r="M71" s="16"/>
      <c r="N71" s="16"/>
      <c r="O71" s="16"/>
      <c r="P71" s="16"/>
      <c r="Q71" s="16"/>
      <c r="R71" s="16"/>
      <c r="S71" s="16"/>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0"/>
      <c r="BE71" s="412"/>
      <c r="BF71" s="390"/>
    </row>
    <row r="72" spans="2:58" ht="21.75" customHeight="1" x14ac:dyDescent="0.2">
      <c r="B72" s="212"/>
      <c r="C72" s="394"/>
      <c r="D72" s="395" t="s">
        <v>410</v>
      </c>
      <c r="E72" s="395"/>
      <c r="F72" s="395"/>
      <c r="G72" s="16"/>
      <c r="H72" s="16"/>
      <c r="I72" s="16"/>
      <c r="J72" s="16"/>
      <c r="K72" s="16"/>
      <c r="L72" s="16"/>
      <c r="M72" s="16"/>
      <c r="N72" s="16"/>
      <c r="O72" s="16"/>
      <c r="P72" s="16"/>
      <c r="Q72" s="16"/>
      <c r="R72" s="16"/>
      <c r="S72" s="16"/>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c r="AR72" s="398"/>
      <c r="AS72" s="398"/>
      <c r="AT72" s="398"/>
      <c r="AU72" s="398"/>
      <c r="AV72" s="398"/>
      <c r="AW72" s="398"/>
      <c r="AX72" s="398"/>
      <c r="AY72" s="398"/>
      <c r="AZ72" s="398"/>
      <c r="BA72" s="398"/>
      <c r="BB72" s="398"/>
      <c r="BC72" s="398"/>
      <c r="BD72" s="390"/>
      <c r="BE72" s="412"/>
      <c r="BF72" s="390"/>
    </row>
    <row r="73" spans="2:58" ht="13.8" thickBot="1" x14ac:dyDescent="0.25">
      <c r="B73" s="212"/>
      <c r="C73" s="395"/>
      <c r="D73" s="395"/>
      <c r="E73" s="395"/>
      <c r="F73" s="395"/>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398"/>
      <c r="BC73" s="398"/>
      <c r="BD73" s="390"/>
      <c r="BE73" s="412"/>
      <c r="BF73" s="390"/>
    </row>
    <row r="74" spans="2:58" ht="26.25" customHeight="1" thickTop="1" x14ac:dyDescent="0.2">
      <c r="B74" s="212"/>
      <c r="C74" s="395" t="s">
        <v>244</v>
      </c>
      <c r="D74" s="395"/>
      <c r="E74" s="395"/>
      <c r="F74" s="395"/>
      <c r="G74" s="16"/>
      <c r="H74" s="16"/>
      <c r="I74" s="16"/>
      <c r="J74" s="16"/>
      <c r="K74" s="16"/>
      <c r="L74" s="16"/>
      <c r="M74" s="16"/>
      <c r="N74" s="16"/>
      <c r="O74" s="16"/>
      <c r="P74" s="16"/>
      <c r="Q74" s="16"/>
      <c r="R74" s="16"/>
      <c r="S74" s="16"/>
      <c r="T74" s="675" t="s">
        <v>103</v>
      </c>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7"/>
      <c r="BB74" s="678">
        <f>VLOOKUP(T74,config!C$82:D$91,2,FALSE)</f>
        <v>0</v>
      </c>
      <c r="BC74" s="679"/>
      <c r="BD74" s="679"/>
      <c r="BE74" s="680"/>
      <c r="BF74" s="16"/>
    </row>
    <row r="75" spans="2:58" ht="13.8" thickBot="1" x14ac:dyDescent="0.25">
      <c r="B75" s="212"/>
      <c r="C75" s="395"/>
      <c r="D75" s="395"/>
      <c r="E75" s="395"/>
      <c r="F75" s="395"/>
      <c r="G75" s="16"/>
      <c r="H75" s="16"/>
      <c r="I75" s="16"/>
      <c r="J75" s="16"/>
      <c r="K75" s="16"/>
      <c r="L75" s="16"/>
      <c r="M75" s="16"/>
      <c r="N75" s="16"/>
      <c r="O75" s="16"/>
      <c r="P75" s="16"/>
      <c r="Q75" s="16"/>
      <c r="R75" s="16"/>
      <c r="S75" s="16"/>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0"/>
      <c r="BE75" s="412"/>
      <c r="BF75" s="390"/>
    </row>
    <row r="76" spans="2:58" ht="26.25" customHeight="1" thickTop="1" x14ac:dyDescent="0.2">
      <c r="B76" s="212"/>
      <c r="C76" s="395" t="s">
        <v>256</v>
      </c>
      <c r="D76" s="395"/>
      <c r="E76" s="395"/>
      <c r="F76" s="395"/>
      <c r="G76" s="16"/>
      <c r="H76" s="16"/>
      <c r="I76" s="16"/>
      <c r="J76" s="16"/>
      <c r="K76" s="16"/>
      <c r="L76" s="16"/>
      <c r="M76" s="16"/>
      <c r="N76" s="16"/>
      <c r="O76" s="16"/>
      <c r="P76" s="16"/>
      <c r="Q76" s="16"/>
      <c r="R76" s="16"/>
      <c r="S76" s="16"/>
      <c r="T76" s="675" t="s">
        <v>295</v>
      </c>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7"/>
      <c r="BB76" s="678">
        <f>VLOOKUP(T76,config!C$97:D$106,2,FALSE)</f>
        <v>0</v>
      </c>
      <c r="BC76" s="679"/>
      <c r="BD76" s="679"/>
      <c r="BE76" s="680"/>
      <c r="BF76" s="16"/>
    </row>
    <row r="77" spans="2:58" ht="13.8" thickBot="1" x14ac:dyDescent="0.25">
      <c r="B77" s="404"/>
      <c r="C77" s="405"/>
      <c r="D77" s="405"/>
      <c r="E77" s="405"/>
      <c r="F77" s="405"/>
      <c r="G77" s="405"/>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405"/>
      <c r="AY77" s="405"/>
      <c r="AZ77" s="405"/>
      <c r="BA77" s="405"/>
      <c r="BB77" s="405"/>
      <c r="BC77" s="405"/>
      <c r="BD77" s="405"/>
      <c r="BE77" s="406"/>
      <c r="BF77" s="16"/>
    </row>
    <row r="79" spans="2:58" x14ac:dyDescent="0.2">
      <c r="BF79" s="389" t="s">
        <v>415</v>
      </c>
    </row>
    <row r="80" spans="2:58" ht="13.8" thickBot="1" x14ac:dyDescent="0.25"/>
    <row r="81" spans="2:58" ht="21.75" customHeight="1" thickBot="1" x14ac:dyDescent="0.25">
      <c r="B81" s="690">
        <v>2</v>
      </c>
      <c r="C81" s="691"/>
      <c r="D81" s="407"/>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0"/>
      <c r="AY81" s="400"/>
      <c r="AZ81" s="400"/>
      <c r="BA81" s="400"/>
      <c r="BB81" s="400"/>
      <c r="BC81" s="400"/>
      <c r="BD81" s="400"/>
      <c r="BE81" s="401"/>
      <c r="BF81" s="16"/>
    </row>
    <row r="82" spans="2:58" x14ac:dyDescent="0.2">
      <c r="B82" s="212"/>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213"/>
      <c r="BF82" s="16"/>
    </row>
    <row r="83" spans="2:58" ht="21.75" customHeight="1" x14ac:dyDescent="0.2">
      <c r="B83" s="212"/>
      <c r="C83" s="394"/>
      <c r="D83" s="395" t="s">
        <v>253</v>
      </c>
      <c r="E83" s="395"/>
      <c r="F83" s="395"/>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213"/>
      <c r="BF83" s="16"/>
    </row>
    <row r="84" spans="2:58" ht="13.8" thickBot="1" x14ac:dyDescent="0.25">
      <c r="B84" s="212"/>
      <c r="C84" s="395"/>
      <c r="D84" s="395"/>
      <c r="E84" s="395"/>
      <c r="F84" s="395"/>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213"/>
      <c r="BF84" s="16"/>
    </row>
    <row r="85" spans="2:58" ht="26.25" customHeight="1" thickTop="1" x14ac:dyDescent="0.2">
      <c r="B85" s="212"/>
      <c r="C85" s="395" t="s">
        <v>165</v>
      </c>
      <c r="D85" s="395"/>
      <c r="E85" s="395"/>
      <c r="F85" s="395"/>
      <c r="G85" s="16"/>
      <c r="H85" s="16"/>
      <c r="I85" s="16"/>
      <c r="J85" s="16"/>
      <c r="K85" s="16"/>
      <c r="L85" s="16"/>
      <c r="M85" s="16"/>
      <c r="N85" s="16"/>
      <c r="O85" s="16"/>
      <c r="P85" s="16"/>
      <c r="Q85" s="16"/>
      <c r="R85" s="16"/>
      <c r="S85" s="16"/>
      <c r="T85" s="675" t="s">
        <v>103</v>
      </c>
      <c r="U85" s="676"/>
      <c r="V85" s="676"/>
      <c r="W85" s="676"/>
      <c r="X85" s="676"/>
      <c r="Y85" s="676"/>
      <c r="Z85" s="676"/>
      <c r="AA85" s="676"/>
      <c r="AB85" s="676"/>
      <c r="AC85" s="676"/>
      <c r="AD85" s="676"/>
      <c r="AE85" s="676"/>
      <c r="AF85" s="676"/>
      <c r="AG85" s="676"/>
      <c r="AH85" s="676"/>
      <c r="AI85" s="676"/>
      <c r="AJ85" s="676"/>
      <c r="AK85" s="676"/>
      <c r="AL85" s="676"/>
      <c r="AM85" s="676"/>
      <c r="AN85" s="676"/>
      <c r="AO85" s="676"/>
      <c r="AP85" s="676"/>
      <c r="AQ85" s="676"/>
      <c r="AR85" s="676"/>
      <c r="AS85" s="676"/>
      <c r="AT85" s="676"/>
      <c r="AU85" s="676"/>
      <c r="AV85" s="676"/>
      <c r="AW85" s="676"/>
      <c r="AX85" s="676"/>
      <c r="AY85" s="676"/>
      <c r="AZ85" s="676"/>
      <c r="BA85" s="677"/>
      <c r="BB85" s="408"/>
      <c r="BC85" s="409"/>
      <c r="BD85" s="409"/>
      <c r="BE85" s="410"/>
      <c r="BF85" s="16"/>
    </row>
    <row r="86" spans="2:58" ht="13.8" thickBot="1" x14ac:dyDescent="0.25">
      <c r="B86" s="212"/>
      <c r="C86" s="395"/>
      <c r="D86" s="395"/>
      <c r="E86" s="395"/>
      <c r="F86" s="395"/>
      <c r="G86" s="16"/>
      <c r="H86" s="16"/>
      <c r="I86" s="16"/>
      <c r="J86" s="16"/>
      <c r="K86" s="16"/>
      <c r="L86" s="16"/>
      <c r="M86" s="16"/>
      <c r="N86" s="16"/>
      <c r="O86" s="16"/>
      <c r="P86" s="16"/>
      <c r="Q86" s="16"/>
      <c r="R86" s="16"/>
      <c r="S86" s="16"/>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411"/>
      <c r="BF86" s="398"/>
    </row>
    <row r="87" spans="2:58" ht="26.25" customHeight="1" thickTop="1" x14ac:dyDescent="0.2">
      <c r="B87" s="212"/>
      <c r="C87" s="395" t="s">
        <v>394</v>
      </c>
      <c r="D87" s="395"/>
      <c r="E87" s="395"/>
      <c r="F87" s="395"/>
      <c r="G87" s="16"/>
      <c r="H87" s="16"/>
      <c r="I87" s="16"/>
      <c r="J87" s="16"/>
      <c r="K87" s="16"/>
      <c r="L87" s="16"/>
      <c r="M87" s="16"/>
      <c r="N87" s="16"/>
      <c r="O87" s="16"/>
      <c r="P87" s="16"/>
      <c r="Q87" s="16"/>
      <c r="R87" s="16"/>
      <c r="S87" s="16"/>
      <c r="T87" s="682" t="str">
        <f>IF(T85="選択してください","－",IF(T85="東京","第 1 ゾーン","第 2 ゾーン"))</f>
        <v>－</v>
      </c>
      <c r="U87" s="683"/>
      <c r="V87" s="683"/>
      <c r="W87" s="683"/>
      <c r="X87" s="683"/>
      <c r="Y87" s="683"/>
      <c r="Z87" s="683"/>
      <c r="AA87" s="683"/>
      <c r="AB87" s="683"/>
      <c r="AC87" s="683"/>
      <c r="AD87" s="683"/>
      <c r="AE87" s="683"/>
      <c r="AF87" s="683"/>
      <c r="AG87" s="683"/>
      <c r="AH87" s="683"/>
      <c r="AI87" s="683"/>
      <c r="AJ87" s="683"/>
      <c r="AK87" s="683"/>
      <c r="AL87" s="683"/>
      <c r="AM87" s="683"/>
      <c r="AN87" s="683"/>
      <c r="AO87" s="683"/>
      <c r="AP87" s="683"/>
      <c r="AQ87" s="683"/>
      <c r="AR87" s="683"/>
      <c r="AS87" s="683"/>
      <c r="AT87" s="683"/>
      <c r="AU87" s="683"/>
      <c r="AV87" s="683"/>
      <c r="AW87" s="683"/>
      <c r="AX87" s="683"/>
      <c r="AY87" s="683"/>
      <c r="AZ87" s="683"/>
      <c r="BA87" s="684"/>
      <c r="BB87" s="398"/>
      <c r="BC87" s="398"/>
      <c r="BD87" s="398"/>
      <c r="BE87" s="411"/>
      <c r="BF87" s="16"/>
    </row>
    <row r="88" spans="2:58" ht="13.8" thickBot="1" x14ac:dyDescent="0.25">
      <c r="B88" s="212"/>
      <c r="C88" s="395"/>
      <c r="D88" s="395"/>
      <c r="E88" s="395"/>
      <c r="F88" s="395"/>
      <c r="G88" s="16"/>
      <c r="H88" s="16"/>
      <c r="I88" s="16"/>
      <c r="J88" s="16"/>
      <c r="K88" s="16"/>
      <c r="L88" s="16"/>
      <c r="M88" s="16"/>
      <c r="N88" s="16"/>
      <c r="O88" s="16"/>
      <c r="P88" s="16"/>
      <c r="Q88" s="16"/>
      <c r="R88" s="16"/>
      <c r="S88" s="16"/>
      <c r="T88" s="398"/>
      <c r="U88" s="398"/>
      <c r="V88" s="398"/>
      <c r="W88" s="398"/>
      <c r="X88" s="398"/>
      <c r="Y88" s="398"/>
      <c r="Z88" s="398"/>
      <c r="AA88" s="398"/>
      <c r="AB88" s="398"/>
      <c r="AC88" s="398"/>
      <c r="AD88" s="398"/>
      <c r="AE88" s="398"/>
      <c r="AF88" s="398"/>
      <c r="AG88" s="398"/>
      <c r="AH88" s="398"/>
      <c r="AI88" s="398"/>
      <c r="AJ88" s="398"/>
      <c r="AK88" s="398"/>
      <c r="AL88" s="398"/>
      <c r="AM88" s="398"/>
      <c r="AN88" s="398"/>
      <c r="AO88" s="398"/>
      <c r="AP88" s="398"/>
      <c r="AQ88" s="398"/>
      <c r="AR88" s="398"/>
      <c r="AS88" s="398"/>
      <c r="AT88" s="398"/>
      <c r="AU88" s="398"/>
      <c r="AV88" s="398"/>
      <c r="AW88" s="398"/>
      <c r="AX88" s="398"/>
      <c r="AY88" s="398"/>
      <c r="AZ88" s="398"/>
      <c r="BA88" s="398"/>
      <c r="BB88" s="398"/>
      <c r="BC88" s="398"/>
      <c r="BD88" s="398"/>
      <c r="BE88" s="411"/>
      <c r="BF88" s="398"/>
    </row>
    <row r="89" spans="2:58" ht="26.25" customHeight="1" thickTop="1" x14ac:dyDescent="0.2">
      <c r="B89" s="212"/>
      <c r="C89" s="395" t="s">
        <v>241</v>
      </c>
      <c r="D89" s="395"/>
      <c r="E89" s="395"/>
      <c r="F89" s="395"/>
      <c r="G89" s="16"/>
      <c r="H89" s="16"/>
      <c r="I89" s="16"/>
      <c r="J89" s="16"/>
      <c r="K89" s="16"/>
      <c r="L89" s="16"/>
      <c r="M89" s="16"/>
      <c r="N89" s="16"/>
      <c r="O89" s="16"/>
      <c r="P89" s="16"/>
      <c r="Q89" s="16"/>
      <c r="R89" s="16"/>
      <c r="S89" s="16"/>
      <c r="T89" s="675" t="s">
        <v>103</v>
      </c>
      <c r="U89" s="676"/>
      <c r="V89" s="676"/>
      <c r="W89" s="676"/>
      <c r="X89" s="676"/>
      <c r="Y89" s="676"/>
      <c r="Z89" s="676"/>
      <c r="AA89" s="676"/>
      <c r="AB89" s="676"/>
      <c r="AC89" s="676"/>
      <c r="AD89" s="676"/>
      <c r="AE89" s="676"/>
      <c r="AF89" s="676"/>
      <c r="AG89" s="676"/>
      <c r="AH89" s="676"/>
      <c r="AI89" s="676"/>
      <c r="AJ89" s="676"/>
      <c r="AK89" s="676"/>
      <c r="AL89" s="676"/>
      <c r="AM89" s="676"/>
      <c r="AN89" s="676"/>
      <c r="AO89" s="676"/>
      <c r="AP89" s="676"/>
      <c r="AQ89" s="676"/>
      <c r="AR89" s="676"/>
      <c r="AS89" s="676"/>
      <c r="AT89" s="676"/>
      <c r="AU89" s="676"/>
      <c r="AV89" s="676"/>
      <c r="AW89" s="676"/>
      <c r="AX89" s="676"/>
      <c r="AY89" s="676"/>
      <c r="AZ89" s="676"/>
      <c r="BA89" s="677"/>
      <c r="BB89" s="398"/>
      <c r="BC89" s="398"/>
      <c r="BD89" s="398"/>
      <c r="BE89" s="411"/>
      <c r="BF89" s="16"/>
    </row>
    <row r="90" spans="2:58" ht="13.8" thickBot="1" x14ac:dyDescent="0.25">
      <c r="B90" s="212"/>
      <c r="C90" s="395"/>
      <c r="D90" s="395"/>
      <c r="E90" s="395"/>
      <c r="F90" s="395"/>
      <c r="G90" s="16"/>
      <c r="H90" s="16"/>
      <c r="I90" s="16"/>
      <c r="J90" s="16"/>
      <c r="K90" s="16"/>
      <c r="L90" s="16"/>
      <c r="M90" s="16"/>
      <c r="N90" s="16"/>
      <c r="O90" s="16"/>
      <c r="P90" s="16"/>
      <c r="Q90" s="16"/>
      <c r="R90" s="16"/>
      <c r="S90" s="16"/>
      <c r="T90" s="398"/>
      <c r="U90" s="398"/>
      <c r="V90" s="398"/>
      <c r="W90" s="398"/>
      <c r="X90" s="398"/>
      <c r="Y90" s="398"/>
      <c r="Z90" s="398"/>
      <c r="AA90" s="398"/>
      <c r="AB90" s="398"/>
      <c r="AC90" s="398"/>
      <c r="AD90" s="398"/>
      <c r="AE90" s="398"/>
      <c r="AF90" s="398"/>
      <c r="AG90" s="398"/>
      <c r="AH90" s="398"/>
      <c r="AI90" s="398"/>
      <c r="AJ90" s="398"/>
      <c r="AK90" s="398"/>
      <c r="AL90" s="398"/>
      <c r="AM90" s="398"/>
      <c r="AN90" s="398"/>
      <c r="AO90" s="398"/>
      <c r="AP90" s="398"/>
      <c r="AQ90" s="398"/>
      <c r="AR90" s="398"/>
      <c r="AS90" s="398"/>
      <c r="AT90" s="398"/>
      <c r="AU90" s="398"/>
      <c r="AV90" s="398"/>
      <c r="AW90" s="398"/>
      <c r="AX90" s="398"/>
      <c r="AY90" s="398"/>
      <c r="AZ90" s="398"/>
      <c r="BA90" s="398"/>
      <c r="BB90" s="398"/>
      <c r="BC90" s="398"/>
      <c r="BD90" s="398"/>
      <c r="BE90" s="411"/>
      <c r="BF90" s="398"/>
    </row>
    <row r="91" spans="2:58" ht="26.25" customHeight="1" thickTop="1" x14ac:dyDescent="0.2">
      <c r="B91" s="212"/>
      <c r="C91" s="395" t="s">
        <v>447</v>
      </c>
      <c r="D91" s="395"/>
      <c r="E91" s="395"/>
      <c r="F91" s="395"/>
      <c r="G91" s="16"/>
      <c r="H91" s="16"/>
      <c r="I91" s="16"/>
      <c r="J91" s="16"/>
      <c r="K91" s="16"/>
      <c r="L91" s="16"/>
      <c r="M91" s="16"/>
      <c r="N91" s="16"/>
      <c r="O91" s="16"/>
      <c r="P91" s="16"/>
      <c r="Q91" s="16"/>
      <c r="R91" s="16"/>
      <c r="S91" s="16"/>
      <c r="T91" s="685" t="s">
        <v>449</v>
      </c>
      <c r="U91" s="686"/>
      <c r="V91" s="686"/>
      <c r="W91" s="686"/>
      <c r="X91" s="686"/>
      <c r="Y91" s="686"/>
      <c r="Z91" s="686"/>
      <c r="AA91" s="686"/>
      <c r="AB91" s="686"/>
      <c r="AC91" s="686"/>
      <c r="AD91" s="686"/>
      <c r="AE91" s="686"/>
      <c r="AF91" s="686"/>
      <c r="AG91" s="686"/>
      <c r="AH91" s="686"/>
      <c r="AI91" s="686"/>
      <c r="AJ91" s="686"/>
      <c r="AK91" s="686"/>
      <c r="AL91" s="686"/>
      <c r="AM91" s="686"/>
      <c r="AN91" s="686"/>
      <c r="AO91" s="686"/>
      <c r="AP91" s="686"/>
      <c r="AQ91" s="686"/>
      <c r="AR91" s="686"/>
      <c r="AS91" s="686"/>
      <c r="AT91" s="686"/>
      <c r="AU91" s="686"/>
      <c r="AV91" s="686"/>
      <c r="AW91" s="686"/>
      <c r="AX91" s="686"/>
      <c r="AY91" s="686"/>
      <c r="AZ91" s="686"/>
      <c r="BA91" s="687"/>
      <c r="BB91" s="678" t="str">
        <f>IF(T91="選択してください","",IF(T85="石狩","411/18474",IF(T85="東京","413/18480","")))</f>
        <v/>
      </c>
      <c r="BC91" s="679"/>
      <c r="BD91" s="679"/>
      <c r="BE91" s="680"/>
      <c r="BF91" s="16"/>
    </row>
    <row r="92" spans="2:58" ht="13.8" thickBot="1" x14ac:dyDescent="0.25">
      <c r="B92" s="212"/>
      <c r="C92" s="395"/>
      <c r="D92" s="395"/>
      <c r="E92" s="395"/>
      <c r="F92" s="395"/>
      <c r="G92" s="16"/>
      <c r="H92" s="16"/>
      <c r="I92" s="16"/>
      <c r="J92" s="16"/>
      <c r="K92" s="16"/>
      <c r="L92" s="16"/>
      <c r="M92" s="16"/>
      <c r="N92" s="16"/>
      <c r="O92" s="16"/>
      <c r="P92" s="16"/>
      <c r="Q92" s="16"/>
      <c r="R92" s="16"/>
      <c r="S92" s="16"/>
      <c r="T92" s="398"/>
      <c r="U92" s="398"/>
      <c r="V92" s="398"/>
      <c r="W92" s="398"/>
      <c r="X92" s="398"/>
      <c r="Y92" s="398"/>
      <c r="Z92" s="398"/>
      <c r="AA92" s="398"/>
      <c r="AB92" s="398"/>
      <c r="AC92" s="398"/>
      <c r="AD92" s="398"/>
      <c r="AE92" s="398"/>
      <c r="AF92" s="398"/>
      <c r="AG92" s="398"/>
      <c r="AH92" s="398"/>
      <c r="AI92" s="398"/>
      <c r="AJ92" s="398"/>
      <c r="AK92" s="398"/>
      <c r="AL92" s="398"/>
      <c r="AM92" s="398"/>
      <c r="AN92" s="398"/>
      <c r="AO92" s="398"/>
      <c r="AP92" s="398"/>
      <c r="AQ92" s="398"/>
      <c r="AR92" s="398"/>
      <c r="AS92" s="398"/>
      <c r="AT92" s="398"/>
      <c r="AU92" s="398"/>
      <c r="AV92" s="398"/>
      <c r="AW92" s="398"/>
      <c r="AX92" s="398"/>
      <c r="AY92" s="398"/>
      <c r="AZ92" s="398"/>
      <c r="BA92" s="398"/>
      <c r="BB92" s="398"/>
      <c r="BC92" s="398"/>
      <c r="BD92" s="440"/>
      <c r="BE92" s="441"/>
      <c r="BF92" s="440"/>
    </row>
    <row r="93" spans="2:58" ht="26.25" customHeight="1" thickTop="1" x14ac:dyDescent="0.2">
      <c r="B93" s="212"/>
      <c r="C93" s="395" t="s">
        <v>243</v>
      </c>
      <c r="D93" s="395"/>
      <c r="E93" s="395"/>
      <c r="F93" s="395"/>
      <c r="G93" s="16"/>
      <c r="H93" s="16"/>
      <c r="I93" s="16"/>
      <c r="J93" s="16"/>
      <c r="K93" s="16"/>
      <c r="L93" s="16"/>
      <c r="M93" s="16"/>
      <c r="N93" s="16"/>
      <c r="O93" s="16"/>
      <c r="P93" s="16"/>
      <c r="Q93" s="16"/>
      <c r="R93" s="16"/>
      <c r="S93" s="16"/>
      <c r="T93" s="675" t="s">
        <v>103</v>
      </c>
      <c r="U93" s="676"/>
      <c r="V93" s="676"/>
      <c r="W93" s="676"/>
      <c r="X93" s="676"/>
      <c r="Y93" s="676"/>
      <c r="Z93" s="676"/>
      <c r="AA93" s="676"/>
      <c r="AB93" s="676"/>
      <c r="AC93" s="676"/>
      <c r="AD93" s="676"/>
      <c r="AE93" s="676"/>
      <c r="AF93" s="676"/>
      <c r="AG93" s="676"/>
      <c r="AH93" s="676"/>
      <c r="AI93" s="676"/>
      <c r="AJ93" s="676"/>
      <c r="AK93" s="676"/>
      <c r="AL93" s="676"/>
      <c r="AM93" s="676"/>
      <c r="AN93" s="676"/>
      <c r="AO93" s="676"/>
      <c r="AP93" s="676"/>
      <c r="AQ93" s="676"/>
      <c r="AR93" s="676"/>
      <c r="AS93" s="676"/>
      <c r="AT93" s="676"/>
      <c r="AU93" s="676"/>
      <c r="AV93" s="676"/>
      <c r="AW93" s="676"/>
      <c r="AX93" s="676"/>
      <c r="AY93" s="676"/>
      <c r="AZ93" s="676"/>
      <c r="BA93" s="677"/>
      <c r="BB93" s="678">
        <f>VLOOKUP(T93,config!C$22:D$31,2,FALSE)</f>
        <v>0</v>
      </c>
      <c r="BC93" s="679"/>
      <c r="BD93" s="679"/>
      <c r="BE93" s="680"/>
      <c r="BF93" s="16"/>
    </row>
    <row r="94" spans="2:58" ht="13.8" thickBot="1" x14ac:dyDescent="0.25">
      <c r="B94" s="212"/>
      <c r="C94" s="395"/>
      <c r="D94" s="395"/>
      <c r="E94" s="395"/>
      <c r="F94" s="395"/>
      <c r="G94" s="16"/>
      <c r="H94" s="16"/>
      <c r="I94" s="16"/>
      <c r="J94" s="16"/>
      <c r="K94" s="16"/>
      <c r="L94" s="16"/>
      <c r="M94" s="16"/>
      <c r="N94" s="16"/>
      <c r="O94" s="16"/>
      <c r="P94" s="16"/>
      <c r="Q94" s="16"/>
      <c r="R94" s="16"/>
      <c r="S94" s="16"/>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440"/>
      <c r="BE94" s="441"/>
      <c r="BF94" s="440"/>
    </row>
    <row r="95" spans="2:58" ht="37.5" customHeight="1" thickTop="1" x14ac:dyDescent="0.2">
      <c r="B95" s="212"/>
      <c r="C95" s="681" t="s">
        <v>301</v>
      </c>
      <c r="D95" s="681"/>
      <c r="E95" s="681"/>
      <c r="F95" s="681"/>
      <c r="G95" s="681"/>
      <c r="H95" s="681"/>
      <c r="I95" s="681"/>
      <c r="J95" s="681"/>
      <c r="K95" s="681"/>
      <c r="L95" s="681"/>
      <c r="M95" s="681"/>
      <c r="N95" s="681"/>
      <c r="O95" s="681"/>
      <c r="P95" s="681"/>
      <c r="Q95" s="681"/>
      <c r="R95" s="681"/>
      <c r="S95" s="681"/>
      <c r="T95" s="675" t="str">
        <f>IF(COUNTIF(T93,"*Windows*"),"選択してください","－")</f>
        <v>－</v>
      </c>
      <c r="U95" s="676"/>
      <c r="V95" s="676"/>
      <c r="W95" s="676"/>
      <c r="X95" s="676"/>
      <c r="Y95" s="676"/>
      <c r="Z95" s="676"/>
      <c r="AA95" s="676"/>
      <c r="AB95" s="676"/>
      <c r="AC95" s="676"/>
      <c r="AD95" s="676"/>
      <c r="AE95" s="676"/>
      <c r="AF95" s="676"/>
      <c r="AG95" s="676"/>
      <c r="AH95" s="676"/>
      <c r="AI95" s="676"/>
      <c r="AJ95" s="676"/>
      <c r="AK95" s="676"/>
      <c r="AL95" s="676"/>
      <c r="AM95" s="676"/>
      <c r="AN95" s="676"/>
      <c r="AO95" s="676"/>
      <c r="AP95" s="676"/>
      <c r="AQ95" s="676"/>
      <c r="AR95" s="676"/>
      <c r="AS95" s="676"/>
      <c r="AT95" s="676"/>
      <c r="AU95" s="676"/>
      <c r="AV95" s="676"/>
      <c r="AW95" s="676"/>
      <c r="AX95" s="676"/>
      <c r="AY95" s="676"/>
      <c r="AZ95" s="676"/>
      <c r="BA95" s="677"/>
      <c r="BB95" s="678" t="str">
        <f>IFERROR(CONCATENATE("72/",VLOOKUP(T95,config!C$475:D$479,2,FALSE)),"")</f>
        <v/>
      </c>
      <c r="BC95" s="679"/>
      <c r="BD95" s="679"/>
      <c r="BE95" s="680"/>
      <c r="BF95" s="16"/>
    </row>
    <row r="96" spans="2:58" ht="13.8" thickBot="1" x14ac:dyDescent="0.25">
      <c r="B96" s="212"/>
      <c r="C96" s="395"/>
      <c r="D96" s="395"/>
      <c r="E96" s="395"/>
      <c r="F96" s="395"/>
      <c r="G96" s="16"/>
      <c r="H96" s="16"/>
      <c r="I96" s="16"/>
      <c r="J96" s="16"/>
      <c r="K96" s="16"/>
      <c r="L96" s="16"/>
      <c r="M96" s="16"/>
      <c r="N96" s="16"/>
      <c r="O96" s="16"/>
      <c r="P96" s="16"/>
      <c r="Q96" s="16"/>
      <c r="R96" s="16"/>
      <c r="S96" s="16"/>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440"/>
      <c r="BE96" s="441"/>
      <c r="BF96" s="440"/>
    </row>
    <row r="97" spans="2:58" ht="26.25" customHeight="1" thickTop="1" x14ac:dyDescent="0.2">
      <c r="B97" s="212"/>
      <c r="C97" s="395" t="s">
        <v>245</v>
      </c>
      <c r="D97" s="395"/>
      <c r="E97" s="395"/>
      <c r="F97" s="395"/>
      <c r="G97" s="16"/>
      <c r="H97" s="16"/>
      <c r="I97" s="16"/>
      <c r="J97" s="16"/>
      <c r="K97" s="16"/>
      <c r="L97" s="16"/>
      <c r="M97" s="16"/>
      <c r="N97" s="16"/>
      <c r="O97" s="16"/>
      <c r="P97" s="16"/>
      <c r="Q97" s="16"/>
      <c r="R97" s="16"/>
      <c r="S97" s="16"/>
      <c r="T97" s="675" t="s">
        <v>103</v>
      </c>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6"/>
      <c r="AY97" s="676"/>
      <c r="AZ97" s="676"/>
      <c r="BA97" s="677"/>
      <c r="BB97" s="678" t="str">
        <f>IF(T97="選択してください","",IF(T97="8GB（標準）","",CONCATENATE(IF(T85="石狩","412/",IF(T85="東京","414/","")),VLOOKUP(T97,config!C$144:D$153,2,FALSE))))</f>
        <v/>
      </c>
      <c r="BC97" s="679"/>
      <c r="BD97" s="679"/>
      <c r="BE97" s="680"/>
      <c r="BF97" s="16"/>
    </row>
    <row r="98" spans="2:58" ht="13.8" thickBot="1" x14ac:dyDescent="0.25">
      <c r="B98" s="212"/>
      <c r="C98" s="395"/>
      <c r="D98" s="395"/>
      <c r="E98" s="395"/>
      <c r="F98" s="395"/>
      <c r="G98" s="16"/>
      <c r="H98" s="16"/>
      <c r="I98" s="16"/>
      <c r="J98" s="16"/>
      <c r="K98" s="16"/>
      <c r="L98" s="16"/>
      <c r="M98" s="16"/>
      <c r="N98" s="16"/>
      <c r="O98" s="16"/>
      <c r="P98" s="16"/>
      <c r="Q98" s="16"/>
      <c r="R98" s="16"/>
      <c r="S98" s="16"/>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440"/>
      <c r="BE98" s="441"/>
      <c r="BF98" s="440"/>
    </row>
    <row r="99" spans="2:58" ht="26.25" customHeight="1" thickTop="1" x14ac:dyDescent="0.2">
      <c r="B99" s="212"/>
      <c r="C99" s="395" t="s">
        <v>255</v>
      </c>
      <c r="D99" s="395"/>
      <c r="E99" s="395"/>
      <c r="F99" s="395"/>
      <c r="G99" s="16"/>
      <c r="H99" s="16"/>
      <c r="I99" s="688" t="s">
        <v>475</v>
      </c>
      <c r="J99" s="688"/>
      <c r="K99" s="688"/>
      <c r="L99" s="688"/>
      <c r="M99" s="688"/>
      <c r="N99" s="688"/>
      <c r="O99" s="688"/>
      <c r="P99" s="688"/>
      <c r="Q99" s="688"/>
      <c r="R99" s="688"/>
      <c r="S99" s="689"/>
      <c r="T99" s="675" t="s">
        <v>103</v>
      </c>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6"/>
      <c r="AY99" s="676"/>
      <c r="AZ99" s="676"/>
      <c r="BA99" s="677"/>
      <c r="BB99" s="678" t="str">
        <f>IF(T99="選択してください","",CONCATENATE(IF(T85="石狩","411/",IF(T85="東京","413/","")),VLOOKUP(T99,config!C$159:D$168,2,FALSE)))</f>
        <v/>
      </c>
      <c r="BC99" s="679"/>
      <c r="BD99" s="679"/>
      <c r="BE99" s="680"/>
      <c r="BF99" s="16"/>
    </row>
    <row r="100" spans="2:58" ht="13.8" thickBot="1" x14ac:dyDescent="0.25">
      <c r="B100" s="212"/>
      <c r="C100" s="395"/>
      <c r="D100" s="395"/>
      <c r="E100" s="395"/>
      <c r="F100" s="395"/>
      <c r="G100" s="16"/>
      <c r="H100" s="16"/>
      <c r="I100" s="16"/>
      <c r="J100" s="16"/>
      <c r="K100" s="16"/>
      <c r="L100" s="16"/>
      <c r="M100" s="16"/>
      <c r="N100" s="16"/>
      <c r="O100" s="16"/>
      <c r="P100" s="16"/>
      <c r="Q100" s="16"/>
      <c r="R100" s="16"/>
      <c r="S100" s="16"/>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440"/>
      <c r="BE100" s="441"/>
      <c r="BF100" s="440"/>
    </row>
    <row r="101" spans="2:58" ht="26.25" customHeight="1" thickTop="1" x14ac:dyDescent="0.2">
      <c r="B101" s="212"/>
      <c r="C101" s="395" t="s">
        <v>254</v>
      </c>
      <c r="D101" s="395"/>
      <c r="E101" s="395"/>
      <c r="F101" s="395"/>
      <c r="G101" s="16"/>
      <c r="H101" s="16"/>
      <c r="I101" s="16"/>
      <c r="J101" s="16"/>
      <c r="K101" s="16"/>
      <c r="L101" s="16"/>
      <c r="M101" s="16"/>
      <c r="N101" s="16"/>
      <c r="O101" s="16"/>
      <c r="P101" s="16"/>
      <c r="Q101" s="16"/>
      <c r="R101" s="16"/>
      <c r="S101" s="16"/>
      <c r="T101" s="675" t="s">
        <v>295</v>
      </c>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7"/>
      <c r="BB101" s="678" t="str">
        <f>IF(T101="利用しない　※利用する場合は選択してください","",CONCATENATE(IF(T85="石狩","412/",IF(T85="東京","414/","")),VLOOKUP(T101,config!C$174:D$183,2,FALSE)))</f>
        <v/>
      </c>
      <c r="BC101" s="679"/>
      <c r="BD101" s="679"/>
      <c r="BE101" s="680"/>
      <c r="BF101" s="16"/>
    </row>
    <row r="102" spans="2:58" x14ac:dyDescent="0.2">
      <c r="B102" s="212"/>
      <c r="C102" s="395"/>
      <c r="D102" s="395"/>
      <c r="E102" s="395"/>
      <c r="F102" s="395"/>
      <c r="G102" s="16"/>
      <c r="H102" s="16"/>
      <c r="I102" s="16"/>
      <c r="J102" s="16"/>
      <c r="K102" s="16"/>
      <c r="L102" s="16"/>
      <c r="M102" s="16"/>
      <c r="N102" s="16"/>
      <c r="O102" s="16"/>
      <c r="P102" s="16"/>
      <c r="Q102" s="16"/>
      <c r="R102" s="16"/>
      <c r="S102" s="16"/>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440"/>
      <c r="BE102" s="441"/>
      <c r="BF102" s="440"/>
    </row>
    <row r="103" spans="2:58" ht="21.75" customHeight="1" x14ac:dyDescent="0.2">
      <c r="B103" s="212"/>
      <c r="C103" s="394"/>
      <c r="D103" s="395" t="s">
        <v>410</v>
      </c>
      <c r="E103" s="395"/>
      <c r="F103" s="395"/>
      <c r="G103" s="16"/>
      <c r="H103" s="16"/>
      <c r="I103" s="16"/>
      <c r="J103" s="16"/>
      <c r="K103" s="16"/>
      <c r="L103" s="16"/>
      <c r="M103" s="16"/>
      <c r="N103" s="16"/>
      <c r="O103" s="16"/>
      <c r="P103" s="16"/>
      <c r="Q103" s="16"/>
      <c r="R103" s="16"/>
      <c r="S103" s="16"/>
      <c r="T103" s="398"/>
      <c r="U103" s="398"/>
      <c r="V103" s="398"/>
      <c r="W103" s="398"/>
      <c r="X103" s="398"/>
      <c r="Y103" s="398"/>
      <c r="Z103" s="398"/>
      <c r="AA103" s="398"/>
      <c r="AB103" s="398"/>
      <c r="AC103" s="398"/>
      <c r="AD103" s="398"/>
      <c r="AE103" s="398"/>
      <c r="AF103" s="398"/>
      <c r="AG103" s="398"/>
      <c r="AH103" s="398"/>
      <c r="AI103" s="398"/>
      <c r="AJ103" s="398"/>
      <c r="AK103" s="398"/>
      <c r="AL103" s="398"/>
      <c r="AM103" s="398"/>
      <c r="AN103" s="398"/>
      <c r="AO103" s="398"/>
      <c r="AP103" s="398"/>
      <c r="AQ103" s="398"/>
      <c r="AR103" s="398"/>
      <c r="AS103" s="398"/>
      <c r="AT103" s="398"/>
      <c r="AU103" s="398"/>
      <c r="AV103" s="398"/>
      <c r="AW103" s="398"/>
      <c r="AX103" s="398"/>
      <c r="AY103" s="398"/>
      <c r="AZ103" s="398"/>
      <c r="BA103" s="398"/>
      <c r="BB103" s="398"/>
      <c r="BC103" s="398"/>
      <c r="BD103" s="440"/>
      <c r="BE103" s="441"/>
      <c r="BF103" s="440"/>
    </row>
    <row r="104" spans="2:58" ht="13.8" thickBot="1" x14ac:dyDescent="0.25">
      <c r="B104" s="212"/>
      <c r="C104" s="395"/>
      <c r="D104" s="395"/>
      <c r="E104" s="395"/>
      <c r="F104" s="395"/>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398"/>
      <c r="BC104" s="398"/>
      <c r="BD104" s="440"/>
      <c r="BE104" s="441"/>
      <c r="BF104" s="440"/>
    </row>
    <row r="105" spans="2:58" ht="26.25" customHeight="1" thickTop="1" x14ac:dyDescent="0.2">
      <c r="B105" s="212"/>
      <c r="C105" s="395" t="s">
        <v>244</v>
      </c>
      <c r="D105" s="395"/>
      <c r="E105" s="395"/>
      <c r="F105" s="395"/>
      <c r="G105" s="16"/>
      <c r="H105" s="16"/>
      <c r="I105" s="16"/>
      <c r="J105" s="16"/>
      <c r="K105" s="16"/>
      <c r="L105" s="16"/>
      <c r="M105" s="16"/>
      <c r="N105" s="16"/>
      <c r="O105" s="16"/>
      <c r="P105" s="16"/>
      <c r="Q105" s="16"/>
      <c r="R105" s="16"/>
      <c r="S105" s="16"/>
      <c r="T105" s="675" t="s">
        <v>103</v>
      </c>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6"/>
      <c r="AY105" s="676"/>
      <c r="AZ105" s="676"/>
      <c r="BA105" s="677"/>
      <c r="BB105" s="678">
        <f>VLOOKUP(T105,config!C$82:D$91,2,FALSE)</f>
        <v>0</v>
      </c>
      <c r="BC105" s="679"/>
      <c r="BD105" s="679"/>
      <c r="BE105" s="680"/>
      <c r="BF105" s="16"/>
    </row>
    <row r="106" spans="2:58" ht="13.8" thickBot="1" x14ac:dyDescent="0.25">
      <c r="B106" s="212"/>
      <c r="C106" s="395"/>
      <c r="D106" s="395"/>
      <c r="E106" s="395"/>
      <c r="F106" s="395"/>
      <c r="G106" s="16"/>
      <c r="H106" s="16"/>
      <c r="I106" s="16"/>
      <c r="J106" s="16"/>
      <c r="K106" s="16"/>
      <c r="L106" s="16"/>
      <c r="M106" s="16"/>
      <c r="N106" s="16"/>
      <c r="O106" s="16"/>
      <c r="P106" s="16"/>
      <c r="Q106" s="16"/>
      <c r="R106" s="16"/>
      <c r="S106" s="16"/>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c r="AV106" s="398"/>
      <c r="AW106" s="398"/>
      <c r="AX106" s="398"/>
      <c r="AY106" s="398"/>
      <c r="AZ106" s="398"/>
      <c r="BA106" s="398"/>
      <c r="BB106" s="398"/>
      <c r="BC106" s="398"/>
      <c r="BD106" s="440"/>
      <c r="BE106" s="441"/>
      <c r="BF106" s="440"/>
    </row>
    <row r="107" spans="2:58" ht="26.25" customHeight="1" thickTop="1" x14ac:dyDescent="0.2">
      <c r="B107" s="212"/>
      <c r="C107" s="395" t="s">
        <v>256</v>
      </c>
      <c r="D107" s="395"/>
      <c r="E107" s="395"/>
      <c r="F107" s="395"/>
      <c r="G107" s="16"/>
      <c r="H107" s="16"/>
      <c r="I107" s="16"/>
      <c r="J107" s="16"/>
      <c r="K107" s="16"/>
      <c r="L107" s="16"/>
      <c r="M107" s="16"/>
      <c r="N107" s="16"/>
      <c r="O107" s="16"/>
      <c r="P107" s="16"/>
      <c r="Q107" s="16"/>
      <c r="R107" s="16"/>
      <c r="S107" s="16"/>
      <c r="T107" s="675" t="s">
        <v>295</v>
      </c>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7"/>
      <c r="BB107" s="678">
        <f>VLOOKUP(T107,config!C$97:D$106,2,FALSE)</f>
        <v>0</v>
      </c>
      <c r="BC107" s="679"/>
      <c r="BD107" s="679"/>
      <c r="BE107" s="680"/>
      <c r="BF107" s="16"/>
    </row>
    <row r="108" spans="2:58" ht="13.8" thickBot="1" x14ac:dyDescent="0.25">
      <c r="B108" s="404"/>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5"/>
      <c r="AY108" s="405"/>
      <c r="AZ108" s="405"/>
      <c r="BA108" s="405"/>
      <c r="BB108" s="405"/>
      <c r="BC108" s="405"/>
      <c r="BD108" s="405"/>
      <c r="BE108" s="406"/>
      <c r="BF108" s="16"/>
    </row>
    <row r="109" spans="2:58" ht="13.8" thickBot="1" x14ac:dyDescent="0.25"/>
    <row r="110" spans="2:58" ht="21.75" customHeight="1" thickBot="1" x14ac:dyDescent="0.25">
      <c r="B110" s="690">
        <v>3</v>
      </c>
      <c r="C110" s="691"/>
      <c r="D110" s="407"/>
      <c r="E110" s="400"/>
      <c r="F110" s="400"/>
      <c r="G110" s="400"/>
      <c r="H110" s="400"/>
      <c r="I110" s="400"/>
      <c r="J110" s="400"/>
      <c r="K110" s="400"/>
      <c r="L110" s="400"/>
      <c r="M110" s="400"/>
      <c r="N110" s="400"/>
      <c r="O110" s="400"/>
      <c r="P110" s="400"/>
      <c r="Q110" s="400"/>
      <c r="R110" s="400"/>
      <c r="S110" s="400"/>
      <c r="T110" s="400"/>
      <c r="U110" s="400"/>
      <c r="V110" s="400"/>
      <c r="W110" s="400"/>
      <c r="X110" s="400"/>
      <c r="Y110" s="400"/>
      <c r="Z110" s="400"/>
      <c r="AA110" s="400"/>
      <c r="AB110" s="400"/>
      <c r="AC110" s="400"/>
      <c r="AD110" s="400"/>
      <c r="AE110" s="400"/>
      <c r="AF110" s="400"/>
      <c r="AG110" s="400"/>
      <c r="AH110" s="400"/>
      <c r="AI110" s="400"/>
      <c r="AJ110" s="400"/>
      <c r="AK110" s="400"/>
      <c r="AL110" s="400"/>
      <c r="AM110" s="400"/>
      <c r="AN110" s="400"/>
      <c r="AO110" s="400"/>
      <c r="AP110" s="400"/>
      <c r="AQ110" s="400"/>
      <c r="AR110" s="400"/>
      <c r="AS110" s="400"/>
      <c r="AT110" s="400"/>
      <c r="AU110" s="400"/>
      <c r="AV110" s="400"/>
      <c r="AW110" s="400"/>
      <c r="AX110" s="400"/>
      <c r="AY110" s="400"/>
      <c r="AZ110" s="400"/>
      <c r="BA110" s="400"/>
      <c r="BB110" s="400"/>
      <c r="BC110" s="400"/>
      <c r="BD110" s="400"/>
      <c r="BE110" s="401"/>
      <c r="BF110" s="16"/>
    </row>
    <row r="111" spans="2:58" x14ac:dyDescent="0.2">
      <c r="B111" s="212"/>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213"/>
      <c r="BF111" s="16"/>
    </row>
    <row r="112" spans="2:58" ht="21.75" customHeight="1" x14ac:dyDescent="0.2">
      <c r="B112" s="212"/>
      <c r="C112" s="394"/>
      <c r="D112" s="395" t="s">
        <v>253</v>
      </c>
      <c r="E112" s="395"/>
      <c r="F112" s="395"/>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213"/>
      <c r="BF112" s="16"/>
    </row>
    <row r="113" spans="2:58" ht="13.8" thickBot="1" x14ac:dyDescent="0.25">
      <c r="B113" s="212"/>
      <c r="C113" s="395"/>
      <c r="D113" s="395"/>
      <c r="E113" s="395"/>
      <c r="F113" s="395"/>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213"/>
      <c r="BF113" s="16"/>
    </row>
    <row r="114" spans="2:58" ht="26.25" customHeight="1" thickTop="1" x14ac:dyDescent="0.2">
      <c r="B114" s="212"/>
      <c r="C114" s="395" t="s">
        <v>165</v>
      </c>
      <c r="D114" s="395"/>
      <c r="E114" s="395"/>
      <c r="F114" s="395"/>
      <c r="G114" s="16"/>
      <c r="H114" s="16"/>
      <c r="I114" s="16"/>
      <c r="J114" s="16"/>
      <c r="K114" s="16"/>
      <c r="L114" s="16"/>
      <c r="M114" s="16"/>
      <c r="N114" s="16"/>
      <c r="O114" s="16"/>
      <c r="P114" s="16"/>
      <c r="Q114" s="16"/>
      <c r="R114" s="16"/>
      <c r="S114" s="16"/>
      <c r="T114" s="675" t="s">
        <v>103</v>
      </c>
      <c r="U114" s="676"/>
      <c r="V114" s="676"/>
      <c r="W114" s="676"/>
      <c r="X114" s="676"/>
      <c r="Y114" s="676"/>
      <c r="Z114" s="676"/>
      <c r="AA114" s="676"/>
      <c r="AB114" s="676"/>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76"/>
      <c r="AY114" s="676"/>
      <c r="AZ114" s="676"/>
      <c r="BA114" s="677"/>
      <c r="BB114" s="408"/>
      <c r="BC114" s="409"/>
      <c r="BD114" s="409"/>
      <c r="BE114" s="410"/>
      <c r="BF114" s="16"/>
    </row>
    <row r="115" spans="2:58" ht="13.8" thickBot="1" x14ac:dyDescent="0.25">
      <c r="B115" s="212"/>
      <c r="C115" s="395"/>
      <c r="D115" s="395"/>
      <c r="E115" s="395"/>
      <c r="F115" s="395"/>
      <c r="G115" s="16"/>
      <c r="H115" s="16"/>
      <c r="I115" s="16"/>
      <c r="J115" s="16"/>
      <c r="K115" s="16"/>
      <c r="L115" s="16"/>
      <c r="M115" s="16"/>
      <c r="N115" s="16"/>
      <c r="O115" s="16"/>
      <c r="P115" s="16"/>
      <c r="Q115" s="16"/>
      <c r="R115" s="16"/>
      <c r="S115" s="16"/>
      <c r="T115" s="398"/>
      <c r="U115" s="398"/>
      <c r="V115" s="398"/>
      <c r="W115" s="398"/>
      <c r="X115" s="398"/>
      <c r="Y115" s="398"/>
      <c r="Z115" s="398"/>
      <c r="AA115" s="398"/>
      <c r="AB115" s="398"/>
      <c r="AC115" s="398"/>
      <c r="AD115" s="398"/>
      <c r="AE115" s="398"/>
      <c r="AF115" s="398"/>
      <c r="AG115" s="398"/>
      <c r="AH115" s="398"/>
      <c r="AI115" s="398"/>
      <c r="AJ115" s="398"/>
      <c r="AK115" s="398"/>
      <c r="AL115" s="398"/>
      <c r="AM115" s="398"/>
      <c r="AN115" s="398"/>
      <c r="AO115" s="398"/>
      <c r="AP115" s="398"/>
      <c r="AQ115" s="398"/>
      <c r="AR115" s="398"/>
      <c r="AS115" s="398"/>
      <c r="AT115" s="398"/>
      <c r="AU115" s="398"/>
      <c r="AV115" s="398"/>
      <c r="AW115" s="398"/>
      <c r="AX115" s="398"/>
      <c r="AY115" s="398"/>
      <c r="AZ115" s="398"/>
      <c r="BA115" s="398"/>
      <c r="BB115" s="398"/>
      <c r="BC115" s="398"/>
      <c r="BD115" s="398"/>
      <c r="BE115" s="411"/>
      <c r="BF115" s="398"/>
    </row>
    <row r="116" spans="2:58" ht="26.25" customHeight="1" thickTop="1" x14ac:dyDescent="0.2">
      <c r="B116" s="212"/>
      <c r="C116" s="395" t="s">
        <v>394</v>
      </c>
      <c r="D116" s="395"/>
      <c r="E116" s="395"/>
      <c r="F116" s="395"/>
      <c r="G116" s="16"/>
      <c r="H116" s="16"/>
      <c r="I116" s="16"/>
      <c r="J116" s="16"/>
      <c r="K116" s="16"/>
      <c r="L116" s="16"/>
      <c r="M116" s="16"/>
      <c r="N116" s="16"/>
      <c r="O116" s="16"/>
      <c r="P116" s="16"/>
      <c r="Q116" s="16"/>
      <c r="R116" s="16"/>
      <c r="S116" s="16"/>
      <c r="T116" s="682" t="str">
        <f>IF(T114="選択してください","－",IF(T114="東京","第 1 ゾーン","第 2 ゾーン"))</f>
        <v>－</v>
      </c>
      <c r="U116" s="683"/>
      <c r="V116" s="683"/>
      <c r="W116" s="683"/>
      <c r="X116" s="683"/>
      <c r="Y116" s="683"/>
      <c r="Z116" s="683"/>
      <c r="AA116" s="683"/>
      <c r="AB116" s="683"/>
      <c r="AC116" s="683"/>
      <c r="AD116" s="683"/>
      <c r="AE116" s="683"/>
      <c r="AF116" s="683"/>
      <c r="AG116" s="683"/>
      <c r="AH116" s="683"/>
      <c r="AI116" s="683"/>
      <c r="AJ116" s="683"/>
      <c r="AK116" s="683"/>
      <c r="AL116" s="683"/>
      <c r="AM116" s="683"/>
      <c r="AN116" s="683"/>
      <c r="AO116" s="683"/>
      <c r="AP116" s="683"/>
      <c r="AQ116" s="683"/>
      <c r="AR116" s="683"/>
      <c r="AS116" s="683"/>
      <c r="AT116" s="683"/>
      <c r="AU116" s="683"/>
      <c r="AV116" s="683"/>
      <c r="AW116" s="683"/>
      <c r="AX116" s="683"/>
      <c r="AY116" s="683"/>
      <c r="AZ116" s="683"/>
      <c r="BA116" s="684"/>
      <c r="BB116" s="398"/>
      <c r="BC116" s="398"/>
      <c r="BD116" s="398"/>
      <c r="BE116" s="411"/>
      <c r="BF116" s="16"/>
    </row>
    <row r="117" spans="2:58" ht="13.8" thickBot="1" x14ac:dyDescent="0.25">
      <c r="B117" s="212"/>
      <c r="C117" s="395"/>
      <c r="D117" s="395"/>
      <c r="E117" s="395"/>
      <c r="F117" s="395"/>
      <c r="G117" s="16"/>
      <c r="H117" s="16"/>
      <c r="I117" s="16"/>
      <c r="J117" s="16"/>
      <c r="K117" s="16"/>
      <c r="L117" s="16"/>
      <c r="M117" s="16"/>
      <c r="N117" s="16"/>
      <c r="O117" s="16"/>
      <c r="P117" s="16"/>
      <c r="Q117" s="16"/>
      <c r="R117" s="16"/>
      <c r="S117" s="16"/>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98"/>
      <c r="AR117" s="398"/>
      <c r="AS117" s="398"/>
      <c r="AT117" s="398"/>
      <c r="AU117" s="398"/>
      <c r="AV117" s="398"/>
      <c r="AW117" s="398"/>
      <c r="AX117" s="398"/>
      <c r="AY117" s="398"/>
      <c r="AZ117" s="398"/>
      <c r="BA117" s="398"/>
      <c r="BB117" s="398"/>
      <c r="BC117" s="398"/>
      <c r="BD117" s="398"/>
      <c r="BE117" s="411"/>
      <c r="BF117" s="398"/>
    </row>
    <row r="118" spans="2:58" ht="26.25" customHeight="1" thickTop="1" x14ac:dyDescent="0.2">
      <c r="B118" s="212"/>
      <c r="C118" s="395" t="s">
        <v>241</v>
      </c>
      <c r="D118" s="395"/>
      <c r="E118" s="395"/>
      <c r="F118" s="395"/>
      <c r="G118" s="16"/>
      <c r="H118" s="16"/>
      <c r="I118" s="16"/>
      <c r="J118" s="16"/>
      <c r="K118" s="16"/>
      <c r="L118" s="16"/>
      <c r="M118" s="16"/>
      <c r="N118" s="16"/>
      <c r="O118" s="16"/>
      <c r="P118" s="16"/>
      <c r="Q118" s="16"/>
      <c r="R118" s="16"/>
      <c r="S118" s="16"/>
      <c r="T118" s="675" t="s">
        <v>103</v>
      </c>
      <c r="U118" s="676"/>
      <c r="V118" s="676"/>
      <c r="W118" s="676"/>
      <c r="X118" s="676"/>
      <c r="Y118" s="676"/>
      <c r="Z118" s="676"/>
      <c r="AA118" s="676"/>
      <c r="AB118" s="676"/>
      <c r="AC118" s="676"/>
      <c r="AD118" s="676"/>
      <c r="AE118" s="676"/>
      <c r="AF118" s="676"/>
      <c r="AG118" s="676"/>
      <c r="AH118" s="676"/>
      <c r="AI118" s="676"/>
      <c r="AJ118" s="676"/>
      <c r="AK118" s="676"/>
      <c r="AL118" s="676"/>
      <c r="AM118" s="676"/>
      <c r="AN118" s="676"/>
      <c r="AO118" s="676"/>
      <c r="AP118" s="676"/>
      <c r="AQ118" s="676"/>
      <c r="AR118" s="676"/>
      <c r="AS118" s="676"/>
      <c r="AT118" s="676"/>
      <c r="AU118" s="676"/>
      <c r="AV118" s="676"/>
      <c r="AW118" s="676"/>
      <c r="AX118" s="676"/>
      <c r="AY118" s="676"/>
      <c r="AZ118" s="676"/>
      <c r="BA118" s="677"/>
      <c r="BB118" s="398"/>
      <c r="BC118" s="398"/>
      <c r="BD118" s="398"/>
      <c r="BE118" s="411"/>
      <c r="BF118" s="16"/>
    </row>
    <row r="119" spans="2:58" ht="13.8" thickBot="1" x14ac:dyDescent="0.25">
      <c r="B119" s="212"/>
      <c r="C119" s="395"/>
      <c r="D119" s="395"/>
      <c r="E119" s="395"/>
      <c r="F119" s="395"/>
      <c r="G119" s="16"/>
      <c r="H119" s="16"/>
      <c r="I119" s="16"/>
      <c r="J119" s="16"/>
      <c r="K119" s="16"/>
      <c r="L119" s="16"/>
      <c r="M119" s="16"/>
      <c r="N119" s="16"/>
      <c r="O119" s="16"/>
      <c r="P119" s="16"/>
      <c r="Q119" s="16"/>
      <c r="R119" s="16"/>
      <c r="S119" s="16"/>
      <c r="T119" s="398"/>
      <c r="U119" s="398"/>
      <c r="V119" s="398"/>
      <c r="W119" s="398"/>
      <c r="X119" s="398"/>
      <c r="Y119" s="398"/>
      <c r="Z119" s="398"/>
      <c r="AA119" s="398"/>
      <c r="AB119" s="398"/>
      <c r="AC119" s="398"/>
      <c r="AD119" s="398"/>
      <c r="AE119" s="398"/>
      <c r="AF119" s="398"/>
      <c r="AG119" s="398"/>
      <c r="AH119" s="398"/>
      <c r="AI119" s="398"/>
      <c r="AJ119" s="398"/>
      <c r="AK119" s="398"/>
      <c r="AL119" s="398"/>
      <c r="AM119" s="398"/>
      <c r="AN119" s="398"/>
      <c r="AO119" s="398"/>
      <c r="AP119" s="398"/>
      <c r="AQ119" s="398"/>
      <c r="AR119" s="398"/>
      <c r="AS119" s="398"/>
      <c r="AT119" s="398"/>
      <c r="AU119" s="398"/>
      <c r="AV119" s="398"/>
      <c r="AW119" s="398"/>
      <c r="AX119" s="398"/>
      <c r="AY119" s="398"/>
      <c r="AZ119" s="398"/>
      <c r="BA119" s="398"/>
      <c r="BB119" s="398"/>
      <c r="BC119" s="398"/>
      <c r="BD119" s="398"/>
      <c r="BE119" s="411"/>
      <c r="BF119" s="398"/>
    </row>
    <row r="120" spans="2:58" ht="26.25" customHeight="1" thickTop="1" x14ac:dyDescent="0.2">
      <c r="B120" s="212"/>
      <c r="C120" s="395" t="s">
        <v>447</v>
      </c>
      <c r="D120" s="395"/>
      <c r="E120" s="395"/>
      <c r="F120" s="395"/>
      <c r="G120" s="16"/>
      <c r="H120" s="16"/>
      <c r="I120" s="16"/>
      <c r="J120" s="16"/>
      <c r="K120" s="16"/>
      <c r="L120" s="16"/>
      <c r="M120" s="16"/>
      <c r="N120" s="16"/>
      <c r="O120" s="16"/>
      <c r="P120" s="16"/>
      <c r="Q120" s="16"/>
      <c r="R120" s="16"/>
      <c r="S120" s="16"/>
      <c r="T120" s="685" t="s">
        <v>449</v>
      </c>
      <c r="U120" s="686"/>
      <c r="V120" s="686"/>
      <c r="W120" s="686"/>
      <c r="X120" s="686"/>
      <c r="Y120" s="686"/>
      <c r="Z120" s="686"/>
      <c r="AA120" s="686"/>
      <c r="AB120" s="686"/>
      <c r="AC120" s="686"/>
      <c r="AD120" s="686"/>
      <c r="AE120" s="686"/>
      <c r="AF120" s="686"/>
      <c r="AG120" s="686"/>
      <c r="AH120" s="686"/>
      <c r="AI120" s="686"/>
      <c r="AJ120" s="686"/>
      <c r="AK120" s="686"/>
      <c r="AL120" s="686"/>
      <c r="AM120" s="686"/>
      <c r="AN120" s="686"/>
      <c r="AO120" s="686"/>
      <c r="AP120" s="686"/>
      <c r="AQ120" s="686"/>
      <c r="AR120" s="686"/>
      <c r="AS120" s="686"/>
      <c r="AT120" s="686"/>
      <c r="AU120" s="686"/>
      <c r="AV120" s="686"/>
      <c r="AW120" s="686"/>
      <c r="AX120" s="686"/>
      <c r="AY120" s="686"/>
      <c r="AZ120" s="686"/>
      <c r="BA120" s="687"/>
      <c r="BB120" s="678" t="str">
        <f>IF(T120="選択してください","",IF(T114="石狩","411/18474",IF(T114="東京","413/18480","")))</f>
        <v/>
      </c>
      <c r="BC120" s="679"/>
      <c r="BD120" s="679"/>
      <c r="BE120" s="680"/>
      <c r="BF120" s="16"/>
    </row>
    <row r="121" spans="2:58" ht="13.8" thickBot="1" x14ac:dyDescent="0.25">
      <c r="B121" s="212"/>
      <c r="C121" s="395"/>
      <c r="D121" s="395"/>
      <c r="E121" s="395"/>
      <c r="F121" s="395"/>
      <c r="G121" s="16"/>
      <c r="H121" s="16"/>
      <c r="I121" s="16"/>
      <c r="J121" s="16"/>
      <c r="K121" s="16"/>
      <c r="L121" s="16"/>
      <c r="M121" s="16"/>
      <c r="N121" s="16"/>
      <c r="O121" s="16"/>
      <c r="P121" s="16"/>
      <c r="Q121" s="16"/>
      <c r="R121" s="16"/>
      <c r="S121" s="16"/>
      <c r="T121" s="398"/>
      <c r="U121" s="398"/>
      <c r="V121" s="398"/>
      <c r="W121" s="398"/>
      <c r="X121" s="398"/>
      <c r="Y121" s="398"/>
      <c r="Z121" s="398"/>
      <c r="AA121" s="398"/>
      <c r="AB121" s="398"/>
      <c r="AC121" s="398"/>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8"/>
      <c r="AY121" s="398"/>
      <c r="AZ121" s="398"/>
      <c r="BA121" s="398"/>
      <c r="BB121" s="398"/>
      <c r="BC121" s="398"/>
      <c r="BD121" s="440"/>
      <c r="BE121" s="441"/>
      <c r="BF121" s="440"/>
    </row>
    <row r="122" spans="2:58" ht="26.25" customHeight="1" thickTop="1" x14ac:dyDescent="0.2">
      <c r="B122" s="212"/>
      <c r="C122" s="395" t="s">
        <v>243</v>
      </c>
      <c r="D122" s="395"/>
      <c r="E122" s="395"/>
      <c r="F122" s="395"/>
      <c r="G122" s="16"/>
      <c r="H122" s="16"/>
      <c r="I122" s="16"/>
      <c r="J122" s="16"/>
      <c r="K122" s="16"/>
      <c r="L122" s="16"/>
      <c r="M122" s="16"/>
      <c r="N122" s="16"/>
      <c r="O122" s="16"/>
      <c r="P122" s="16"/>
      <c r="Q122" s="16"/>
      <c r="R122" s="16"/>
      <c r="S122" s="16"/>
      <c r="T122" s="675" t="s">
        <v>103</v>
      </c>
      <c r="U122" s="676"/>
      <c r="V122" s="676"/>
      <c r="W122" s="676"/>
      <c r="X122" s="676"/>
      <c r="Y122" s="676"/>
      <c r="Z122" s="676"/>
      <c r="AA122" s="676"/>
      <c r="AB122" s="676"/>
      <c r="AC122" s="676"/>
      <c r="AD122" s="676"/>
      <c r="AE122" s="676"/>
      <c r="AF122" s="676"/>
      <c r="AG122" s="676"/>
      <c r="AH122" s="676"/>
      <c r="AI122" s="676"/>
      <c r="AJ122" s="676"/>
      <c r="AK122" s="676"/>
      <c r="AL122" s="676"/>
      <c r="AM122" s="676"/>
      <c r="AN122" s="676"/>
      <c r="AO122" s="676"/>
      <c r="AP122" s="676"/>
      <c r="AQ122" s="676"/>
      <c r="AR122" s="676"/>
      <c r="AS122" s="676"/>
      <c r="AT122" s="676"/>
      <c r="AU122" s="676"/>
      <c r="AV122" s="676"/>
      <c r="AW122" s="676"/>
      <c r="AX122" s="676"/>
      <c r="AY122" s="676"/>
      <c r="AZ122" s="676"/>
      <c r="BA122" s="677"/>
      <c r="BB122" s="678">
        <f>VLOOKUP(T122,config!C$22:D$31,2,FALSE)</f>
        <v>0</v>
      </c>
      <c r="BC122" s="679"/>
      <c r="BD122" s="679"/>
      <c r="BE122" s="680"/>
      <c r="BF122" s="16"/>
    </row>
    <row r="123" spans="2:58" ht="13.8" thickBot="1" x14ac:dyDescent="0.25">
      <c r="B123" s="212"/>
      <c r="C123" s="395"/>
      <c r="D123" s="395"/>
      <c r="E123" s="395"/>
      <c r="F123" s="395"/>
      <c r="G123" s="16"/>
      <c r="H123" s="16"/>
      <c r="I123" s="16"/>
      <c r="J123" s="16"/>
      <c r="K123" s="16"/>
      <c r="L123" s="16"/>
      <c r="M123" s="16"/>
      <c r="N123" s="16"/>
      <c r="O123" s="16"/>
      <c r="P123" s="16"/>
      <c r="Q123" s="16"/>
      <c r="R123" s="16"/>
      <c r="S123" s="16"/>
      <c r="T123" s="398"/>
      <c r="U123" s="398"/>
      <c r="V123" s="398"/>
      <c r="W123" s="398"/>
      <c r="X123" s="398"/>
      <c r="Y123" s="398"/>
      <c r="Z123" s="398"/>
      <c r="AA123" s="398"/>
      <c r="AB123" s="398"/>
      <c r="AC123" s="398"/>
      <c r="AD123" s="398"/>
      <c r="AE123" s="398"/>
      <c r="AF123" s="398"/>
      <c r="AG123" s="398"/>
      <c r="AH123" s="398"/>
      <c r="AI123" s="398"/>
      <c r="AJ123" s="398"/>
      <c r="AK123" s="398"/>
      <c r="AL123" s="398"/>
      <c r="AM123" s="398"/>
      <c r="AN123" s="398"/>
      <c r="AO123" s="398"/>
      <c r="AP123" s="398"/>
      <c r="AQ123" s="398"/>
      <c r="AR123" s="398"/>
      <c r="AS123" s="398"/>
      <c r="AT123" s="398"/>
      <c r="AU123" s="398"/>
      <c r="AV123" s="398"/>
      <c r="AW123" s="398"/>
      <c r="AX123" s="398"/>
      <c r="AY123" s="398"/>
      <c r="AZ123" s="398"/>
      <c r="BA123" s="398"/>
      <c r="BB123" s="398"/>
      <c r="BC123" s="398"/>
      <c r="BD123" s="440"/>
      <c r="BE123" s="441"/>
      <c r="BF123" s="440"/>
    </row>
    <row r="124" spans="2:58" ht="37.5" customHeight="1" thickTop="1" x14ac:dyDescent="0.2">
      <c r="B124" s="212"/>
      <c r="C124" s="681" t="s">
        <v>301</v>
      </c>
      <c r="D124" s="681"/>
      <c r="E124" s="681"/>
      <c r="F124" s="681"/>
      <c r="G124" s="681"/>
      <c r="H124" s="681"/>
      <c r="I124" s="681"/>
      <c r="J124" s="681"/>
      <c r="K124" s="681"/>
      <c r="L124" s="681"/>
      <c r="M124" s="681"/>
      <c r="N124" s="681"/>
      <c r="O124" s="681"/>
      <c r="P124" s="681"/>
      <c r="Q124" s="681"/>
      <c r="R124" s="681"/>
      <c r="S124" s="681"/>
      <c r="T124" s="675" t="str">
        <f>IF(COUNTIF(T122,"*Windows*"),"選択してください","－")</f>
        <v>－</v>
      </c>
      <c r="U124" s="676"/>
      <c r="V124" s="676"/>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7"/>
      <c r="BB124" s="678" t="str">
        <f>IFERROR(CONCATENATE("72/",VLOOKUP(T124,config!C$475:D$479,2,FALSE)),"")</f>
        <v/>
      </c>
      <c r="BC124" s="679"/>
      <c r="BD124" s="679"/>
      <c r="BE124" s="680"/>
      <c r="BF124" s="16"/>
    </row>
    <row r="125" spans="2:58" ht="13.8" thickBot="1" x14ac:dyDescent="0.25">
      <c r="B125" s="212"/>
      <c r="C125" s="395"/>
      <c r="D125" s="395"/>
      <c r="E125" s="395"/>
      <c r="F125" s="395"/>
      <c r="G125" s="16"/>
      <c r="H125" s="16"/>
      <c r="I125" s="16"/>
      <c r="J125" s="16"/>
      <c r="K125" s="16"/>
      <c r="L125" s="16"/>
      <c r="M125" s="16"/>
      <c r="N125" s="16"/>
      <c r="O125" s="16"/>
      <c r="P125" s="16"/>
      <c r="Q125" s="16"/>
      <c r="R125" s="16"/>
      <c r="S125" s="16"/>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8"/>
      <c r="AZ125" s="398"/>
      <c r="BA125" s="398"/>
      <c r="BB125" s="398"/>
      <c r="BC125" s="398"/>
      <c r="BD125" s="440"/>
      <c r="BE125" s="441"/>
      <c r="BF125" s="440"/>
    </row>
    <row r="126" spans="2:58" ht="26.25" customHeight="1" thickTop="1" x14ac:dyDescent="0.2">
      <c r="B126" s="212"/>
      <c r="C126" s="395" t="s">
        <v>245</v>
      </c>
      <c r="D126" s="395"/>
      <c r="E126" s="395"/>
      <c r="F126" s="395"/>
      <c r="G126" s="16"/>
      <c r="H126" s="16"/>
      <c r="I126" s="16"/>
      <c r="J126" s="16"/>
      <c r="K126" s="16"/>
      <c r="L126" s="16"/>
      <c r="M126" s="16"/>
      <c r="N126" s="16"/>
      <c r="O126" s="16"/>
      <c r="P126" s="16"/>
      <c r="Q126" s="16"/>
      <c r="R126" s="16"/>
      <c r="S126" s="16"/>
      <c r="T126" s="675" t="s">
        <v>103</v>
      </c>
      <c r="U126" s="676"/>
      <c r="V126" s="676"/>
      <c r="W126" s="676"/>
      <c r="X126" s="676"/>
      <c r="Y126" s="676"/>
      <c r="Z126" s="676"/>
      <c r="AA126" s="676"/>
      <c r="AB126" s="676"/>
      <c r="AC126" s="676"/>
      <c r="AD126" s="676"/>
      <c r="AE126" s="676"/>
      <c r="AF126" s="676"/>
      <c r="AG126" s="676"/>
      <c r="AH126" s="676"/>
      <c r="AI126" s="676"/>
      <c r="AJ126" s="676"/>
      <c r="AK126" s="676"/>
      <c r="AL126" s="676"/>
      <c r="AM126" s="676"/>
      <c r="AN126" s="676"/>
      <c r="AO126" s="676"/>
      <c r="AP126" s="676"/>
      <c r="AQ126" s="676"/>
      <c r="AR126" s="676"/>
      <c r="AS126" s="676"/>
      <c r="AT126" s="676"/>
      <c r="AU126" s="676"/>
      <c r="AV126" s="676"/>
      <c r="AW126" s="676"/>
      <c r="AX126" s="676"/>
      <c r="AY126" s="676"/>
      <c r="AZ126" s="676"/>
      <c r="BA126" s="677"/>
      <c r="BB126" s="678" t="str">
        <f>IF(T126="選択してください","",IF(T126="8GB（標準）","",CONCATENATE(IF(T114="石狩","412/",IF(T114="東京","414/","")),VLOOKUP(T126,config!C$144:D$153,2,FALSE))))</f>
        <v/>
      </c>
      <c r="BC126" s="679"/>
      <c r="BD126" s="679"/>
      <c r="BE126" s="680"/>
      <c r="BF126" s="16"/>
    </row>
    <row r="127" spans="2:58" ht="13.8" thickBot="1" x14ac:dyDescent="0.25">
      <c r="B127" s="212"/>
      <c r="C127" s="395"/>
      <c r="D127" s="395"/>
      <c r="E127" s="395"/>
      <c r="F127" s="395"/>
      <c r="G127" s="16"/>
      <c r="H127" s="16"/>
      <c r="I127" s="16"/>
      <c r="J127" s="16"/>
      <c r="K127" s="16"/>
      <c r="L127" s="16"/>
      <c r="M127" s="16"/>
      <c r="N127" s="16"/>
      <c r="O127" s="16"/>
      <c r="P127" s="16"/>
      <c r="Q127" s="16"/>
      <c r="R127" s="16"/>
      <c r="S127" s="16"/>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c r="AV127" s="398"/>
      <c r="AW127" s="398"/>
      <c r="AX127" s="398"/>
      <c r="AY127" s="398"/>
      <c r="AZ127" s="398"/>
      <c r="BA127" s="398"/>
      <c r="BB127" s="398"/>
      <c r="BC127" s="398"/>
      <c r="BD127" s="440"/>
      <c r="BE127" s="441"/>
      <c r="BF127" s="440"/>
    </row>
    <row r="128" spans="2:58" ht="26.25" customHeight="1" thickTop="1" x14ac:dyDescent="0.2">
      <c r="B128" s="212"/>
      <c r="C128" s="395" t="s">
        <v>255</v>
      </c>
      <c r="D128" s="395"/>
      <c r="E128" s="395"/>
      <c r="F128" s="395"/>
      <c r="G128" s="16"/>
      <c r="H128" s="16"/>
      <c r="I128" s="688" t="s">
        <v>475</v>
      </c>
      <c r="J128" s="688"/>
      <c r="K128" s="688"/>
      <c r="L128" s="688"/>
      <c r="M128" s="688"/>
      <c r="N128" s="688"/>
      <c r="O128" s="688"/>
      <c r="P128" s="688"/>
      <c r="Q128" s="688"/>
      <c r="R128" s="688"/>
      <c r="S128" s="689"/>
      <c r="T128" s="675" t="s">
        <v>103</v>
      </c>
      <c r="U128" s="676"/>
      <c r="V128" s="676"/>
      <c r="W128" s="676"/>
      <c r="X128" s="676"/>
      <c r="Y128" s="676"/>
      <c r="Z128" s="676"/>
      <c r="AA128" s="676"/>
      <c r="AB128" s="676"/>
      <c r="AC128" s="676"/>
      <c r="AD128" s="676"/>
      <c r="AE128" s="676"/>
      <c r="AF128" s="676"/>
      <c r="AG128" s="676"/>
      <c r="AH128" s="676"/>
      <c r="AI128" s="676"/>
      <c r="AJ128" s="676"/>
      <c r="AK128" s="676"/>
      <c r="AL128" s="676"/>
      <c r="AM128" s="676"/>
      <c r="AN128" s="676"/>
      <c r="AO128" s="676"/>
      <c r="AP128" s="676"/>
      <c r="AQ128" s="676"/>
      <c r="AR128" s="676"/>
      <c r="AS128" s="676"/>
      <c r="AT128" s="676"/>
      <c r="AU128" s="676"/>
      <c r="AV128" s="676"/>
      <c r="AW128" s="676"/>
      <c r="AX128" s="676"/>
      <c r="AY128" s="676"/>
      <c r="AZ128" s="676"/>
      <c r="BA128" s="677"/>
      <c r="BB128" s="678" t="str">
        <f>IF(T128="選択してください","",CONCATENATE(IF(T114="石狩","411/",IF(T114="東京","413/","")),VLOOKUP(T128,config!C$159:D$168,2,FALSE)))</f>
        <v/>
      </c>
      <c r="BC128" s="679"/>
      <c r="BD128" s="679"/>
      <c r="BE128" s="680"/>
      <c r="BF128" s="16"/>
    </row>
    <row r="129" spans="2:58" ht="13.8" thickBot="1" x14ac:dyDescent="0.25">
      <c r="B129" s="212"/>
      <c r="C129" s="395"/>
      <c r="D129" s="395"/>
      <c r="E129" s="395"/>
      <c r="F129" s="395"/>
      <c r="G129" s="16"/>
      <c r="H129" s="16"/>
      <c r="I129" s="16"/>
      <c r="J129" s="16"/>
      <c r="K129" s="16"/>
      <c r="L129" s="16"/>
      <c r="M129" s="16"/>
      <c r="N129" s="16"/>
      <c r="O129" s="16"/>
      <c r="P129" s="16"/>
      <c r="Q129" s="16"/>
      <c r="R129" s="16"/>
      <c r="S129" s="16"/>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8"/>
      <c r="BA129" s="398"/>
      <c r="BB129" s="398"/>
      <c r="BC129" s="398"/>
      <c r="BD129" s="440"/>
      <c r="BE129" s="441"/>
      <c r="BF129" s="440"/>
    </row>
    <row r="130" spans="2:58" ht="26.25" customHeight="1" thickTop="1" x14ac:dyDescent="0.2">
      <c r="B130" s="212"/>
      <c r="C130" s="395" t="s">
        <v>254</v>
      </c>
      <c r="D130" s="395"/>
      <c r="E130" s="395"/>
      <c r="F130" s="395"/>
      <c r="G130" s="16"/>
      <c r="H130" s="16"/>
      <c r="I130" s="16"/>
      <c r="J130" s="16"/>
      <c r="K130" s="16"/>
      <c r="L130" s="16"/>
      <c r="M130" s="16"/>
      <c r="N130" s="16"/>
      <c r="O130" s="16"/>
      <c r="P130" s="16"/>
      <c r="Q130" s="16"/>
      <c r="R130" s="16"/>
      <c r="S130" s="16"/>
      <c r="T130" s="675" t="s">
        <v>295</v>
      </c>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6"/>
      <c r="AY130" s="676"/>
      <c r="AZ130" s="676"/>
      <c r="BA130" s="677"/>
      <c r="BB130" s="678" t="str">
        <f>IF(T130="利用しない　※利用する場合は選択してください","",CONCATENATE(IF(T114="石狩","412/",IF(T114="東京","414/","")),VLOOKUP(T130,config!C$174:D$183,2,FALSE)))</f>
        <v/>
      </c>
      <c r="BC130" s="679"/>
      <c r="BD130" s="679"/>
      <c r="BE130" s="680"/>
      <c r="BF130" s="16"/>
    </row>
    <row r="131" spans="2:58" x14ac:dyDescent="0.2">
      <c r="B131" s="212"/>
      <c r="C131" s="395"/>
      <c r="D131" s="395"/>
      <c r="E131" s="395"/>
      <c r="F131" s="395"/>
      <c r="G131" s="16"/>
      <c r="H131" s="16"/>
      <c r="I131" s="16"/>
      <c r="J131" s="16"/>
      <c r="K131" s="16"/>
      <c r="L131" s="16"/>
      <c r="M131" s="16"/>
      <c r="N131" s="16"/>
      <c r="O131" s="16"/>
      <c r="P131" s="16"/>
      <c r="Q131" s="16"/>
      <c r="R131" s="16"/>
      <c r="S131" s="16"/>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8"/>
      <c r="BC131" s="398"/>
      <c r="BD131" s="440"/>
      <c r="BE131" s="441"/>
      <c r="BF131" s="440"/>
    </row>
    <row r="132" spans="2:58" ht="21.75" customHeight="1" x14ac:dyDescent="0.2">
      <c r="B132" s="212"/>
      <c r="C132" s="394"/>
      <c r="D132" s="395" t="s">
        <v>410</v>
      </c>
      <c r="E132" s="395"/>
      <c r="F132" s="395"/>
      <c r="G132" s="16"/>
      <c r="H132" s="16"/>
      <c r="I132" s="16"/>
      <c r="J132" s="16"/>
      <c r="K132" s="16"/>
      <c r="L132" s="16"/>
      <c r="M132" s="16"/>
      <c r="N132" s="16"/>
      <c r="O132" s="16"/>
      <c r="P132" s="16"/>
      <c r="Q132" s="16"/>
      <c r="R132" s="16"/>
      <c r="S132" s="16"/>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8"/>
      <c r="AY132" s="398"/>
      <c r="AZ132" s="398"/>
      <c r="BA132" s="398"/>
      <c r="BB132" s="398"/>
      <c r="BC132" s="398"/>
      <c r="BD132" s="440"/>
      <c r="BE132" s="441"/>
      <c r="BF132" s="440"/>
    </row>
    <row r="133" spans="2:58" ht="13.8" thickBot="1" x14ac:dyDescent="0.25">
      <c r="B133" s="212"/>
      <c r="C133" s="395"/>
      <c r="D133" s="395"/>
      <c r="E133" s="395"/>
      <c r="F133" s="395"/>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398"/>
      <c r="BC133" s="398"/>
      <c r="BD133" s="440"/>
      <c r="BE133" s="441"/>
      <c r="BF133" s="440"/>
    </row>
    <row r="134" spans="2:58" ht="26.25" customHeight="1" thickTop="1" x14ac:dyDescent="0.2">
      <c r="B134" s="212"/>
      <c r="C134" s="395" t="s">
        <v>244</v>
      </c>
      <c r="D134" s="395"/>
      <c r="E134" s="395"/>
      <c r="F134" s="395"/>
      <c r="G134" s="16"/>
      <c r="H134" s="16"/>
      <c r="I134" s="16"/>
      <c r="J134" s="16"/>
      <c r="K134" s="16"/>
      <c r="L134" s="16"/>
      <c r="M134" s="16"/>
      <c r="N134" s="16"/>
      <c r="O134" s="16"/>
      <c r="P134" s="16"/>
      <c r="Q134" s="16"/>
      <c r="R134" s="16"/>
      <c r="S134" s="16"/>
      <c r="T134" s="675" t="s">
        <v>103</v>
      </c>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6"/>
      <c r="AY134" s="676"/>
      <c r="AZ134" s="676"/>
      <c r="BA134" s="677"/>
      <c r="BB134" s="678">
        <f>VLOOKUP(T134,config!C$82:D$91,2,FALSE)</f>
        <v>0</v>
      </c>
      <c r="BC134" s="679"/>
      <c r="BD134" s="679"/>
      <c r="BE134" s="680"/>
      <c r="BF134" s="16"/>
    </row>
    <row r="135" spans="2:58" ht="13.8" thickBot="1" x14ac:dyDescent="0.25">
      <c r="B135" s="212"/>
      <c r="C135" s="395"/>
      <c r="D135" s="395"/>
      <c r="E135" s="395"/>
      <c r="F135" s="395"/>
      <c r="G135" s="16"/>
      <c r="H135" s="16"/>
      <c r="I135" s="16"/>
      <c r="J135" s="16"/>
      <c r="K135" s="16"/>
      <c r="L135" s="16"/>
      <c r="M135" s="16"/>
      <c r="N135" s="16"/>
      <c r="O135" s="16"/>
      <c r="P135" s="16"/>
      <c r="Q135" s="16"/>
      <c r="R135" s="16"/>
      <c r="S135" s="16"/>
      <c r="T135" s="398"/>
      <c r="U135" s="398"/>
      <c r="V135" s="398"/>
      <c r="W135" s="398"/>
      <c r="X135" s="398"/>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c r="AV135" s="398"/>
      <c r="AW135" s="398"/>
      <c r="AX135" s="398"/>
      <c r="AY135" s="398"/>
      <c r="AZ135" s="398"/>
      <c r="BA135" s="398"/>
      <c r="BB135" s="398"/>
      <c r="BC135" s="398"/>
      <c r="BD135" s="440"/>
      <c r="BE135" s="441"/>
      <c r="BF135" s="440"/>
    </row>
    <row r="136" spans="2:58" ht="26.25" customHeight="1" thickTop="1" x14ac:dyDescent="0.2">
      <c r="B136" s="212"/>
      <c r="C136" s="395" t="s">
        <v>256</v>
      </c>
      <c r="D136" s="395"/>
      <c r="E136" s="395"/>
      <c r="F136" s="395"/>
      <c r="G136" s="16"/>
      <c r="H136" s="16"/>
      <c r="I136" s="16"/>
      <c r="J136" s="16"/>
      <c r="K136" s="16"/>
      <c r="L136" s="16"/>
      <c r="M136" s="16"/>
      <c r="N136" s="16"/>
      <c r="O136" s="16"/>
      <c r="P136" s="16"/>
      <c r="Q136" s="16"/>
      <c r="R136" s="16"/>
      <c r="S136" s="16"/>
      <c r="T136" s="675" t="s">
        <v>295</v>
      </c>
      <c r="U136" s="676"/>
      <c r="V136" s="676"/>
      <c r="W136" s="676"/>
      <c r="X136" s="676"/>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676"/>
      <c r="AX136" s="676"/>
      <c r="AY136" s="676"/>
      <c r="AZ136" s="676"/>
      <c r="BA136" s="677"/>
      <c r="BB136" s="678">
        <f>VLOOKUP(T136,config!C$97:D$106,2,FALSE)</f>
        <v>0</v>
      </c>
      <c r="BC136" s="679"/>
      <c r="BD136" s="679"/>
      <c r="BE136" s="680"/>
      <c r="BF136" s="16"/>
    </row>
    <row r="137" spans="2:58" ht="13.8" thickBot="1" x14ac:dyDescent="0.25">
      <c r="B137" s="404"/>
      <c r="C137" s="405"/>
      <c r="D137" s="405"/>
      <c r="E137" s="405"/>
      <c r="F137" s="405"/>
      <c r="G137" s="405"/>
      <c r="H137" s="405"/>
      <c r="I137" s="405"/>
      <c r="J137" s="405"/>
      <c r="K137" s="405"/>
      <c r="L137" s="405"/>
      <c r="M137" s="405"/>
      <c r="N137" s="405"/>
      <c r="O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405"/>
      <c r="AN137" s="405"/>
      <c r="AO137" s="405"/>
      <c r="AP137" s="405"/>
      <c r="AQ137" s="405"/>
      <c r="AR137" s="405"/>
      <c r="AS137" s="405"/>
      <c r="AT137" s="405"/>
      <c r="AU137" s="405"/>
      <c r="AV137" s="405"/>
      <c r="AW137" s="405"/>
      <c r="AX137" s="405"/>
      <c r="AY137" s="405"/>
      <c r="AZ137" s="405"/>
      <c r="BA137" s="405"/>
      <c r="BB137" s="405"/>
      <c r="BC137" s="405"/>
      <c r="BD137" s="405"/>
      <c r="BE137" s="406"/>
      <c r="BF137" s="16"/>
    </row>
    <row r="139" spans="2:58" x14ac:dyDescent="0.2">
      <c r="BF139" s="389" t="s">
        <v>416</v>
      </c>
    </row>
    <row r="140" spans="2:58" ht="13.8" thickBot="1" x14ac:dyDescent="0.25"/>
    <row r="141" spans="2:58" ht="21.75" customHeight="1" thickBot="1" x14ac:dyDescent="0.25">
      <c r="B141" s="690">
        <v>4</v>
      </c>
      <c r="C141" s="691"/>
      <c r="D141" s="407"/>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0"/>
      <c r="AE141" s="400"/>
      <c r="AF141" s="400"/>
      <c r="AG141" s="400"/>
      <c r="AH141" s="400"/>
      <c r="AI141" s="400"/>
      <c r="AJ141" s="400"/>
      <c r="AK141" s="400"/>
      <c r="AL141" s="400"/>
      <c r="AM141" s="400"/>
      <c r="AN141" s="400"/>
      <c r="AO141" s="400"/>
      <c r="AP141" s="400"/>
      <c r="AQ141" s="400"/>
      <c r="AR141" s="400"/>
      <c r="AS141" s="400"/>
      <c r="AT141" s="400"/>
      <c r="AU141" s="400"/>
      <c r="AV141" s="400"/>
      <c r="AW141" s="400"/>
      <c r="AX141" s="400"/>
      <c r="AY141" s="400"/>
      <c r="AZ141" s="400"/>
      <c r="BA141" s="400"/>
      <c r="BB141" s="400"/>
      <c r="BC141" s="400"/>
      <c r="BD141" s="400"/>
      <c r="BE141" s="401"/>
      <c r="BF141" s="16"/>
    </row>
    <row r="142" spans="2:58" x14ac:dyDescent="0.2">
      <c r="B142" s="212"/>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213"/>
      <c r="BF142" s="16"/>
    </row>
    <row r="143" spans="2:58" ht="21.75" customHeight="1" x14ac:dyDescent="0.2">
      <c r="B143" s="212"/>
      <c r="C143" s="394"/>
      <c r="D143" s="395" t="s">
        <v>253</v>
      </c>
      <c r="E143" s="395"/>
      <c r="F143" s="395"/>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213"/>
      <c r="BF143" s="16"/>
    </row>
    <row r="144" spans="2:58" ht="13.8" thickBot="1" x14ac:dyDescent="0.25">
      <c r="B144" s="212"/>
      <c r="C144" s="395"/>
      <c r="D144" s="395"/>
      <c r="E144" s="395"/>
      <c r="F144" s="395"/>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213"/>
      <c r="BF144" s="16"/>
    </row>
    <row r="145" spans="2:58" ht="26.25" customHeight="1" thickTop="1" x14ac:dyDescent="0.2">
      <c r="B145" s="212"/>
      <c r="C145" s="395" t="s">
        <v>165</v>
      </c>
      <c r="D145" s="395"/>
      <c r="E145" s="395"/>
      <c r="F145" s="395"/>
      <c r="G145" s="16"/>
      <c r="H145" s="16"/>
      <c r="I145" s="16"/>
      <c r="J145" s="16"/>
      <c r="K145" s="16"/>
      <c r="L145" s="16"/>
      <c r="M145" s="16"/>
      <c r="N145" s="16"/>
      <c r="O145" s="16"/>
      <c r="P145" s="16"/>
      <c r="Q145" s="16"/>
      <c r="R145" s="16"/>
      <c r="S145" s="16"/>
      <c r="T145" s="675" t="s">
        <v>103</v>
      </c>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6"/>
      <c r="AP145" s="676"/>
      <c r="AQ145" s="676"/>
      <c r="AR145" s="676"/>
      <c r="AS145" s="676"/>
      <c r="AT145" s="676"/>
      <c r="AU145" s="676"/>
      <c r="AV145" s="676"/>
      <c r="AW145" s="676"/>
      <c r="AX145" s="676"/>
      <c r="AY145" s="676"/>
      <c r="AZ145" s="676"/>
      <c r="BA145" s="677"/>
      <c r="BB145" s="408"/>
      <c r="BC145" s="409"/>
      <c r="BD145" s="409"/>
      <c r="BE145" s="410"/>
      <c r="BF145" s="16"/>
    </row>
    <row r="146" spans="2:58" ht="13.8" thickBot="1" x14ac:dyDescent="0.25">
      <c r="B146" s="212"/>
      <c r="C146" s="395"/>
      <c r="D146" s="395"/>
      <c r="E146" s="395"/>
      <c r="F146" s="395"/>
      <c r="G146" s="16"/>
      <c r="H146" s="16"/>
      <c r="I146" s="16"/>
      <c r="J146" s="16"/>
      <c r="K146" s="16"/>
      <c r="L146" s="16"/>
      <c r="M146" s="16"/>
      <c r="N146" s="16"/>
      <c r="O146" s="16"/>
      <c r="P146" s="16"/>
      <c r="Q146" s="16"/>
      <c r="R146" s="16"/>
      <c r="S146" s="16"/>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c r="AR146" s="398"/>
      <c r="AS146" s="398"/>
      <c r="AT146" s="398"/>
      <c r="AU146" s="398"/>
      <c r="AV146" s="398"/>
      <c r="AW146" s="398"/>
      <c r="AX146" s="398"/>
      <c r="AY146" s="398"/>
      <c r="AZ146" s="398"/>
      <c r="BA146" s="398"/>
      <c r="BB146" s="398"/>
      <c r="BC146" s="398"/>
      <c r="BD146" s="398"/>
      <c r="BE146" s="411"/>
      <c r="BF146" s="398"/>
    </row>
    <row r="147" spans="2:58" ht="26.25" customHeight="1" thickTop="1" x14ac:dyDescent="0.2">
      <c r="B147" s="212"/>
      <c r="C147" s="395" t="s">
        <v>394</v>
      </c>
      <c r="D147" s="395"/>
      <c r="E147" s="395"/>
      <c r="F147" s="395"/>
      <c r="G147" s="16"/>
      <c r="H147" s="16"/>
      <c r="I147" s="16"/>
      <c r="J147" s="16"/>
      <c r="K147" s="16"/>
      <c r="L147" s="16"/>
      <c r="M147" s="16"/>
      <c r="N147" s="16"/>
      <c r="O147" s="16"/>
      <c r="P147" s="16"/>
      <c r="Q147" s="16"/>
      <c r="R147" s="16"/>
      <c r="S147" s="16"/>
      <c r="T147" s="682" t="str">
        <f>IF(T145="選択してください","－",IF(T145="東京","第 1 ゾーン","第 2 ゾーン"))</f>
        <v>－</v>
      </c>
      <c r="U147" s="683"/>
      <c r="V147" s="683"/>
      <c r="W147" s="683"/>
      <c r="X147" s="683"/>
      <c r="Y147" s="683"/>
      <c r="Z147" s="683"/>
      <c r="AA147" s="683"/>
      <c r="AB147" s="683"/>
      <c r="AC147" s="683"/>
      <c r="AD147" s="683"/>
      <c r="AE147" s="683"/>
      <c r="AF147" s="683"/>
      <c r="AG147" s="683"/>
      <c r="AH147" s="683"/>
      <c r="AI147" s="683"/>
      <c r="AJ147" s="683"/>
      <c r="AK147" s="683"/>
      <c r="AL147" s="683"/>
      <c r="AM147" s="683"/>
      <c r="AN147" s="683"/>
      <c r="AO147" s="683"/>
      <c r="AP147" s="683"/>
      <c r="AQ147" s="683"/>
      <c r="AR147" s="683"/>
      <c r="AS147" s="683"/>
      <c r="AT147" s="683"/>
      <c r="AU147" s="683"/>
      <c r="AV147" s="683"/>
      <c r="AW147" s="683"/>
      <c r="AX147" s="683"/>
      <c r="AY147" s="683"/>
      <c r="AZ147" s="683"/>
      <c r="BA147" s="684"/>
      <c r="BB147" s="398"/>
      <c r="BC147" s="398"/>
      <c r="BD147" s="398"/>
      <c r="BE147" s="411"/>
      <c r="BF147" s="16"/>
    </row>
    <row r="148" spans="2:58" ht="13.8" thickBot="1" x14ac:dyDescent="0.25">
      <c r="B148" s="212"/>
      <c r="C148" s="395"/>
      <c r="D148" s="395"/>
      <c r="E148" s="395"/>
      <c r="F148" s="395"/>
      <c r="G148" s="16"/>
      <c r="H148" s="16"/>
      <c r="I148" s="16"/>
      <c r="J148" s="16"/>
      <c r="K148" s="16"/>
      <c r="L148" s="16"/>
      <c r="M148" s="16"/>
      <c r="N148" s="16"/>
      <c r="O148" s="16"/>
      <c r="P148" s="16"/>
      <c r="Q148" s="16"/>
      <c r="R148" s="16"/>
      <c r="S148" s="16"/>
      <c r="T148" s="398"/>
      <c r="U148" s="398"/>
      <c r="V148" s="398"/>
      <c r="W148" s="398"/>
      <c r="X148" s="398"/>
      <c r="Y148" s="398"/>
      <c r="Z148" s="398"/>
      <c r="AA148" s="398"/>
      <c r="AB148" s="398"/>
      <c r="AC148" s="398"/>
      <c r="AD148" s="398"/>
      <c r="AE148" s="398"/>
      <c r="AF148" s="398"/>
      <c r="AG148" s="398"/>
      <c r="AH148" s="398"/>
      <c r="AI148" s="398"/>
      <c r="AJ148" s="398"/>
      <c r="AK148" s="398"/>
      <c r="AL148" s="398"/>
      <c r="AM148" s="398"/>
      <c r="AN148" s="398"/>
      <c r="AO148" s="398"/>
      <c r="AP148" s="398"/>
      <c r="AQ148" s="398"/>
      <c r="AR148" s="398"/>
      <c r="AS148" s="398"/>
      <c r="AT148" s="398"/>
      <c r="AU148" s="398"/>
      <c r="AV148" s="398"/>
      <c r="AW148" s="398"/>
      <c r="AX148" s="398"/>
      <c r="AY148" s="398"/>
      <c r="AZ148" s="398"/>
      <c r="BA148" s="398"/>
      <c r="BB148" s="398"/>
      <c r="BC148" s="398"/>
      <c r="BD148" s="398"/>
      <c r="BE148" s="411"/>
      <c r="BF148" s="398"/>
    </row>
    <row r="149" spans="2:58" ht="26.25" customHeight="1" thickTop="1" x14ac:dyDescent="0.2">
      <c r="B149" s="212"/>
      <c r="C149" s="395" t="s">
        <v>241</v>
      </c>
      <c r="D149" s="395"/>
      <c r="E149" s="395"/>
      <c r="F149" s="395"/>
      <c r="G149" s="16"/>
      <c r="H149" s="16"/>
      <c r="I149" s="16"/>
      <c r="J149" s="16"/>
      <c r="K149" s="16"/>
      <c r="L149" s="16"/>
      <c r="M149" s="16"/>
      <c r="N149" s="16"/>
      <c r="O149" s="16"/>
      <c r="P149" s="16"/>
      <c r="Q149" s="16"/>
      <c r="R149" s="16"/>
      <c r="S149" s="16"/>
      <c r="T149" s="675" t="s">
        <v>103</v>
      </c>
      <c r="U149" s="676"/>
      <c r="V149" s="676"/>
      <c r="W149" s="676"/>
      <c r="X149" s="676"/>
      <c r="Y149" s="676"/>
      <c r="Z149" s="676"/>
      <c r="AA149" s="676"/>
      <c r="AB149" s="676"/>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76"/>
      <c r="AY149" s="676"/>
      <c r="AZ149" s="676"/>
      <c r="BA149" s="677"/>
      <c r="BB149" s="398"/>
      <c r="BC149" s="398"/>
      <c r="BD149" s="398"/>
      <c r="BE149" s="411"/>
      <c r="BF149" s="16"/>
    </row>
    <row r="150" spans="2:58" ht="13.8" thickBot="1" x14ac:dyDescent="0.25">
      <c r="B150" s="212"/>
      <c r="C150" s="395"/>
      <c r="D150" s="395"/>
      <c r="E150" s="395"/>
      <c r="F150" s="395"/>
      <c r="G150" s="16"/>
      <c r="H150" s="16"/>
      <c r="I150" s="16"/>
      <c r="J150" s="16"/>
      <c r="K150" s="16"/>
      <c r="L150" s="16"/>
      <c r="M150" s="16"/>
      <c r="N150" s="16"/>
      <c r="O150" s="16"/>
      <c r="P150" s="16"/>
      <c r="Q150" s="16"/>
      <c r="R150" s="16"/>
      <c r="S150" s="16"/>
      <c r="T150" s="398"/>
      <c r="U150" s="398"/>
      <c r="V150" s="398"/>
      <c r="W150" s="398"/>
      <c r="X150" s="398"/>
      <c r="Y150" s="398"/>
      <c r="Z150" s="398"/>
      <c r="AA150" s="398"/>
      <c r="AB150" s="398"/>
      <c r="AC150" s="398"/>
      <c r="AD150" s="398"/>
      <c r="AE150" s="398"/>
      <c r="AF150" s="398"/>
      <c r="AG150" s="398"/>
      <c r="AH150" s="398"/>
      <c r="AI150" s="398"/>
      <c r="AJ150" s="398"/>
      <c r="AK150" s="398"/>
      <c r="AL150" s="398"/>
      <c r="AM150" s="398"/>
      <c r="AN150" s="398"/>
      <c r="AO150" s="398"/>
      <c r="AP150" s="398"/>
      <c r="AQ150" s="398"/>
      <c r="AR150" s="398"/>
      <c r="AS150" s="398"/>
      <c r="AT150" s="398"/>
      <c r="AU150" s="398"/>
      <c r="AV150" s="398"/>
      <c r="AW150" s="398"/>
      <c r="AX150" s="398"/>
      <c r="AY150" s="398"/>
      <c r="AZ150" s="398"/>
      <c r="BA150" s="398"/>
      <c r="BB150" s="398"/>
      <c r="BC150" s="398"/>
      <c r="BD150" s="398"/>
      <c r="BE150" s="411"/>
      <c r="BF150" s="398"/>
    </row>
    <row r="151" spans="2:58" ht="26.25" customHeight="1" thickTop="1" x14ac:dyDescent="0.2">
      <c r="B151" s="212"/>
      <c r="C151" s="395" t="s">
        <v>447</v>
      </c>
      <c r="D151" s="395"/>
      <c r="E151" s="395"/>
      <c r="F151" s="395"/>
      <c r="G151" s="16"/>
      <c r="H151" s="16"/>
      <c r="I151" s="16"/>
      <c r="J151" s="16"/>
      <c r="K151" s="16"/>
      <c r="L151" s="16"/>
      <c r="M151" s="16"/>
      <c r="N151" s="16"/>
      <c r="O151" s="16"/>
      <c r="P151" s="16"/>
      <c r="Q151" s="16"/>
      <c r="R151" s="16"/>
      <c r="S151" s="16"/>
      <c r="T151" s="685" t="s">
        <v>449</v>
      </c>
      <c r="U151" s="686"/>
      <c r="V151" s="686"/>
      <c r="W151" s="686"/>
      <c r="X151" s="686"/>
      <c r="Y151" s="686"/>
      <c r="Z151" s="686"/>
      <c r="AA151" s="686"/>
      <c r="AB151" s="686"/>
      <c r="AC151" s="686"/>
      <c r="AD151" s="686"/>
      <c r="AE151" s="686"/>
      <c r="AF151" s="686"/>
      <c r="AG151" s="686"/>
      <c r="AH151" s="686"/>
      <c r="AI151" s="686"/>
      <c r="AJ151" s="686"/>
      <c r="AK151" s="686"/>
      <c r="AL151" s="686"/>
      <c r="AM151" s="686"/>
      <c r="AN151" s="686"/>
      <c r="AO151" s="686"/>
      <c r="AP151" s="686"/>
      <c r="AQ151" s="686"/>
      <c r="AR151" s="686"/>
      <c r="AS151" s="686"/>
      <c r="AT151" s="686"/>
      <c r="AU151" s="686"/>
      <c r="AV151" s="686"/>
      <c r="AW151" s="686"/>
      <c r="AX151" s="686"/>
      <c r="AY151" s="686"/>
      <c r="AZ151" s="686"/>
      <c r="BA151" s="687"/>
      <c r="BB151" s="678" t="str">
        <f>IF(T151="選択してください","",IF(T145="石狩","411/18474",IF(T145="東京","413/18480","")))</f>
        <v/>
      </c>
      <c r="BC151" s="679"/>
      <c r="BD151" s="679"/>
      <c r="BE151" s="680"/>
      <c r="BF151" s="16"/>
    </row>
    <row r="152" spans="2:58" ht="13.8" thickBot="1" x14ac:dyDescent="0.25">
      <c r="B152" s="212"/>
      <c r="C152" s="395"/>
      <c r="D152" s="395"/>
      <c r="E152" s="395"/>
      <c r="F152" s="395"/>
      <c r="G152" s="16"/>
      <c r="H152" s="16"/>
      <c r="I152" s="16"/>
      <c r="J152" s="16"/>
      <c r="K152" s="16"/>
      <c r="L152" s="16"/>
      <c r="M152" s="16"/>
      <c r="N152" s="16"/>
      <c r="O152" s="16"/>
      <c r="P152" s="16"/>
      <c r="Q152" s="16"/>
      <c r="R152" s="16"/>
      <c r="S152" s="16"/>
      <c r="T152" s="398"/>
      <c r="U152" s="398"/>
      <c r="V152" s="398"/>
      <c r="W152" s="398"/>
      <c r="X152" s="398"/>
      <c r="Y152" s="398"/>
      <c r="Z152" s="398"/>
      <c r="AA152" s="398"/>
      <c r="AB152" s="398"/>
      <c r="AC152" s="398"/>
      <c r="AD152" s="398"/>
      <c r="AE152" s="398"/>
      <c r="AF152" s="398"/>
      <c r="AG152" s="398"/>
      <c r="AH152" s="398"/>
      <c r="AI152" s="398"/>
      <c r="AJ152" s="398"/>
      <c r="AK152" s="398"/>
      <c r="AL152" s="398"/>
      <c r="AM152" s="398"/>
      <c r="AN152" s="398"/>
      <c r="AO152" s="398"/>
      <c r="AP152" s="398"/>
      <c r="AQ152" s="398"/>
      <c r="AR152" s="398"/>
      <c r="AS152" s="398"/>
      <c r="AT152" s="398"/>
      <c r="AU152" s="398"/>
      <c r="AV152" s="398"/>
      <c r="AW152" s="398"/>
      <c r="AX152" s="398"/>
      <c r="AY152" s="398"/>
      <c r="AZ152" s="398"/>
      <c r="BA152" s="398"/>
      <c r="BB152" s="398"/>
      <c r="BC152" s="398"/>
      <c r="BD152" s="440"/>
      <c r="BE152" s="441"/>
      <c r="BF152" s="440"/>
    </row>
    <row r="153" spans="2:58" ht="26.25" customHeight="1" thickTop="1" x14ac:dyDescent="0.2">
      <c r="B153" s="212"/>
      <c r="C153" s="395" t="s">
        <v>243</v>
      </c>
      <c r="D153" s="395"/>
      <c r="E153" s="395"/>
      <c r="F153" s="395"/>
      <c r="G153" s="16"/>
      <c r="H153" s="16"/>
      <c r="I153" s="16"/>
      <c r="J153" s="16"/>
      <c r="K153" s="16"/>
      <c r="L153" s="16"/>
      <c r="M153" s="16"/>
      <c r="N153" s="16"/>
      <c r="O153" s="16"/>
      <c r="P153" s="16"/>
      <c r="Q153" s="16"/>
      <c r="R153" s="16"/>
      <c r="S153" s="16"/>
      <c r="T153" s="675" t="s">
        <v>103</v>
      </c>
      <c r="U153" s="676"/>
      <c r="V153" s="676"/>
      <c r="W153" s="676"/>
      <c r="X153" s="676"/>
      <c r="Y153" s="676"/>
      <c r="Z153" s="676"/>
      <c r="AA153" s="676"/>
      <c r="AB153" s="676"/>
      <c r="AC153" s="676"/>
      <c r="AD153" s="676"/>
      <c r="AE153" s="676"/>
      <c r="AF153" s="676"/>
      <c r="AG153" s="676"/>
      <c r="AH153" s="676"/>
      <c r="AI153" s="676"/>
      <c r="AJ153" s="676"/>
      <c r="AK153" s="676"/>
      <c r="AL153" s="676"/>
      <c r="AM153" s="676"/>
      <c r="AN153" s="676"/>
      <c r="AO153" s="676"/>
      <c r="AP153" s="676"/>
      <c r="AQ153" s="676"/>
      <c r="AR153" s="676"/>
      <c r="AS153" s="676"/>
      <c r="AT153" s="676"/>
      <c r="AU153" s="676"/>
      <c r="AV153" s="676"/>
      <c r="AW153" s="676"/>
      <c r="AX153" s="676"/>
      <c r="AY153" s="676"/>
      <c r="AZ153" s="676"/>
      <c r="BA153" s="677"/>
      <c r="BB153" s="678">
        <f>VLOOKUP(T153,config!C$22:D$31,2,FALSE)</f>
        <v>0</v>
      </c>
      <c r="BC153" s="679"/>
      <c r="BD153" s="679"/>
      <c r="BE153" s="680"/>
      <c r="BF153" s="16"/>
    </row>
    <row r="154" spans="2:58" ht="13.8" thickBot="1" x14ac:dyDescent="0.25">
      <c r="B154" s="212"/>
      <c r="C154" s="395"/>
      <c r="D154" s="395"/>
      <c r="E154" s="395"/>
      <c r="F154" s="395"/>
      <c r="G154" s="16"/>
      <c r="H154" s="16"/>
      <c r="I154" s="16"/>
      <c r="J154" s="16"/>
      <c r="K154" s="16"/>
      <c r="L154" s="16"/>
      <c r="M154" s="16"/>
      <c r="N154" s="16"/>
      <c r="O154" s="16"/>
      <c r="P154" s="16"/>
      <c r="Q154" s="16"/>
      <c r="R154" s="16"/>
      <c r="S154" s="16"/>
      <c r="T154" s="398"/>
      <c r="U154" s="398"/>
      <c r="V154" s="398"/>
      <c r="W154" s="398"/>
      <c r="X154" s="398"/>
      <c r="Y154" s="398"/>
      <c r="Z154" s="398"/>
      <c r="AA154" s="398"/>
      <c r="AB154" s="398"/>
      <c r="AC154" s="398"/>
      <c r="AD154" s="398"/>
      <c r="AE154" s="398"/>
      <c r="AF154" s="398"/>
      <c r="AG154" s="398"/>
      <c r="AH154" s="398"/>
      <c r="AI154" s="398"/>
      <c r="AJ154" s="398"/>
      <c r="AK154" s="398"/>
      <c r="AL154" s="398"/>
      <c r="AM154" s="398"/>
      <c r="AN154" s="398"/>
      <c r="AO154" s="398"/>
      <c r="AP154" s="398"/>
      <c r="AQ154" s="398"/>
      <c r="AR154" s="398"/>
      <c r="AS154" s="398"/>
      <c r="AT154" s="398"/>
      <c r="AU154" s="398"/>
      <c r="AV154" s="398"/>
      <c r="AW154" s="398"/>
      <c r="AX154" s="398"/>
      <c r="AY154" s="398"/>
      <c r="AZ154" s="398"/>
      <c r="BA154" s="398"/>
      <c r="BB154" s="398"/>
      <c r="BC154" s="398"/>
      <c r="BD154" s="440"/>
      <c r="BE154" s="441"/>
      <c r="BF154" s="440"/>
    </row>
    <row r="155" spans="2:58" ht="37.5" customHeight="1" thickTop="1" x14ac:dyDescent="0.2">
      <c r="B155" s="212"/>
      <c r="C155" s="681" t="s">
        <v>301</v>
      </c>
      <c r="D155" s="681"/>
      <c r="E155" s="681"/>
      <c r="F155" s="681"/>
      <c r="G155" s="681"/>
      <c r="H155" s="681"/>
      <c r="I155" s="681"/>
      <c r="J155" s="681"/>
      <c r="K155" s="681"/>
      <c r="L155" s="681"/>
      <c r="M155" s="681"/>
      <c r="N155" s="681"/>
      <c r="O155" s="681"/>
      <c r="P155" s="681"/>
      <c r="Q155" s="681"/>
      <c r="R155" s="681"/>
      <c r="S155" s="681"/>
      <c r="T155" s="675" t="str">
        <f>IF(COUNTIF(T153,"*Windows*"),"選択してください","－")</f>
        <v>－</v>
      </c>
      <c r="U155" s="676"/>
      <c r="V155" s="676"/>
      <c r="W155" s="676"/>
      <c r="X155" s="676"/>
      <c r="Y155" s="676"/>
      <c r="Z155" s="676"/>
      <c r="AA155" s="676"/>
      <c r="AB155" s="676"/>
      <c r="AC155" s="676"/>
      <c r="AD155" s="676"/>
      <c r="AE155" s="676"/>
      <c r="AF155" s="676"/>
      <c r="AG155" s="676"/>
      <c r="AH155" s="676"/>
      <c r="AI155" s="676"/>
      <c r="AJ155" s="676"/>
      <c r="AK155" s="676"/>
      <c r="AL155" s="676"/>
      <c r="AM155" s="676"/>
      <c r="AN155" s="676"/>
      <c r="AO155" s="676"/>
      <c r="AP155" s="676"/>
      <c r="AQ155" s="676"/>
      <c r="AR155" s="676"/>
      <c r="AS155" s="676"/>
      <c r="AT155" s="676"/>
      <c r="AU155" s="676"/>
      <c r="AV155" s="676"/>
      <c r="AW155" s="676"/>
      <c r="AX155" s="676"/>
      <c r="AY155" s="676"/>
      <c r="AZ155" s="676"/>
      <c r="BA155" s="677"/>
      <c r="BB155" s="678" t="str">
        <f>IFERROR(CONCATENATE("72/",VLOOKUP(T155,config!C$475:D$479,2,FALSE)),"")</f>
        <v/>
      </c>
      <c r="BC155" s="679"/>
      <c r="BD155" s="679"/>
      <c r="BE155" s="680"/>
      <c r="BF155" s="16"/>
    </row>
    <row r="156" spans="2:58" ht="13.8" thickBot="1" x14ac:dyDescent="0.25">
      <c r="B156" s="212"/>
      <c r="C156" s="395"/>
      <c r="D156" s="395"/>
      <c r="E156" s="395"/>
      <c r="F156" s="395"/>
      <c r="G156" s="16"/>
      <c r="H156" s="16"/>
      <c r="I156" s="16"/>
      <c r="J156" s="16"/>
      <c r="K156" s="16"/>
      <c r="L156" s="16"/>
      <c r="M156" s="16"/>
      <c r="N156" s="16"/>
      <c r="O156" s="16"/>
      <c r="P156" s="16"/>
      <c r="Q156" s="16"/>
      <c r="R156" s="16"/>
      <c r="S156" s="16"/>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8"/>
      <c r="AY156" s="398"/>
      <c r="AZ156" s="398"/>
      <c r="BA156" s="398"/>
      <c r="BB156" s="398"/>
      <c r="BC156" s="398"/>
      <c r="BD156" s="440"/>
      <c r="BE156" s="441"/>
      <c r="BF156" s="440"/>
    </row>
    <row r="157" spans="2:58" ht="26.25" customHeight="1" thickTop="1" x14ac:dyDescent="0.2">
      <c r="B157" s="212"/>
      <c r="C157" s="395" t="s">
        <v>245</v>
      </c>
      <c r="D157" s="395"/>
      <c r="E157" s="395"/>
      <c r="F157" s="395"/>
      <c r="G157" s="16"/>
      <c r="H157" s="16"/>
      <c r="I157" s="16"/>
      <c r="J157" s="16"/>
      <c r="K157" s="16"/>
      <c r="L157" s="16"/>
      <c r="M157" s="16"/>
      <c r="N157" s="16"/>
      <c r="O157" s="16"/>
      <c r="P157" s="16"/>
      <c r="Q157" s="16"/>
      <c r="R157" s="16"/>
      <c r="S157" s="16"/>
      <c r="T157" s="675" t="s">
        <v>103</v>
      </c>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6"/>
      <c r="AY157" s="676"/>
      <c r="AZ157" s="676"/>
      <c r="BA157" s="677"/>
      <c r="BB157" s="678" t="str">
        <f>IF(T157="選択してください","",IF(T157="8GB（標準）","",CONCATENATE(IF(T145="石狩","412/",IF(T145="東京","414/","")),VLOOKUP(T157,config!C$144:D$153,2,FALSE))))</f>
        <v/>
      </c>
      <c r="BC157" s="679"/>
      <c r="BD157" s="679"/>
      <c r="BE157" s="680"/>
      <c r="BF157" s="16"/>
    </row>
    <row r="158" spans="2:58" ht="13.8" thickBot="1" x14ac:dyDescent="0.25">
      <c r="B158" s="212"/>
      <c r="C158" s="395"/>
      <c r="D158" s="395"/>
      <c r="E158" s="395"/>
      <c r="F158" s="395"/>
      <c r="G158" s="16"/>
      <c r="H158" s="16"/>
      <c r="I158" s="16"/>
      <c r="J158" s="16"/>
      <c r="K158" s="16"/>
      <c r="L158" s="16"/>
      <c r="M158" s="16"/>
      <c r="N158" s="16"/>
      <c r="O158" s="16"/>
      <c r="P158" s="16"/>
      <c r="Q158" s="16"/>
      <c r="R158" s="16"/>
      <c r="S158" s="16"/>
      <c r="T158" s="398"/>
      <c r="U158" s="398"/>
      <c r="V158" s="398"/>
      <c r="W158" s="398"/>
      <c r="X158" s="398"/>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8"/>
      <c r="AY158" s="398"/>
      <c r="AZ158" s="398"/>
      <c r="BA158" s="398"/>
      <c r="BB158" s="398"/>
      <c r="BC158" s="398"/>
      <c r="BD158" s="440"/>
      <c r="BE158" s="441"/>
      <c r="BF158" s="440"/>
    </row>
    <row r="159" spans="2:58" ht="26.25" customHeight="1" thickTop="1" x14ac:dyDescent="0.2">
      <c r="B159" s="212"/>
      <c r="C159" s="395" t="s">
        <v>255</v>
      </c>
      <c r="D159" s="395"/>
      <c r="E159" s="395"/>
      <c r="F159" s="395"/>
      <c r="G159" s="16"/>
      <c r="H159" s="16"/>
      <c r="I159" s="688" t="s">
        <v>475</v>
      </c>
      <c r="J159" s="688"/>
      <c r="K159" s="688"/>
      <c r="L159" s="688"/>
      <c r="M159" s="688"/>
      <c r="N159" s="688"/>
      <c r="O159" s="688"/>
      <c r="P159" s="688"/>
      <c r="Q159" s="688"/>
      <c r="R159" s="688"/>
      <c r="S159" s="689"/>
      <c r="T159" s="675" t="s">
        <v>103</v>
      </c>
      <c r="U159" s="676"/>
      <c r="V159" s="676"/>
      <c r="W159" s="676"/>
      <c r="X159" s="676"/>
      <c r="Y159" s="676"/>
      <c r="Z159" s="676"/>
      <c r="AA159" s="676"/>
      <c r="AB159" s="676"/>
      <c r="AC159" s="676"/>
      <c r="AD159" s="676"/>
      <c r="AE159" s="676"/>
      <c r="AF159" s="676"/>
      <c r="AG159" s="676"/>
      <c r="AH159" s="676"/>
      <c r="AI159" s="676"/>
      <c r="AJ159" s="676"/>
      <c r="AK159" s="676"/>
      <c r="AL159" s="676"/>
      <c r="AM159" s="676"/>
      <c r="AN159" s="676"/>
      <c r="AO159" s="676"/>
      <c r="AP159" s="676"/>
      <c r="AQ159" s="676"/>
      <c r="AR159" s="676"/>
      <c r="AS159" s="676"/>
      <c r="AT159" s="676"/>
      <c r="AU159" s="676"/>
      <c r="AV159" s="676"/>
      <c r="AW159" s="676"/>
      <c r="AX159" s="676"/>
      <c r="AY159" s="676"/>
      <c r="AZ159" s="676"/>
      <c r="BA159" s="677"/>
      <c r="BB159" s="678" t="str">
        <f>IF(T159="選択してください","",CONCATENATE(IF(T145="石狩","411/",IF(T145="東京","413/","")),VLOOKUP(T159,config!C$159:D$168,2,FALSE)))</f>
        <v/>
      </c>
      <c r="BC159" s="679"/>
      <c r="BD159" s="679"/>
      <c r="BE159" s="680"/>
      <c r="BF159" s="16"/>
    </row>
    <row r="160" spans="2:58" ht="13.8" thickBot="1" x14ac:dyDescent="0.25">
      <c r="B160" s="212"/>
      <c r="C160" s="395"/>
      <c r="D160" s="395"/>
      <c r="E160" s="395"/>
      <c r="F160" s="395"/>
      <c r="G160" s="16"/>
      <c r="H160" s="16"/>
      <c r="I160" s="16"/>
      <c r="J160" s="16"/>
      <c r="K160" s="16"/>
      <c r="L160" s="16"/>
      <c r="M160" s="16"/>
      <c r="N160" s="16"/>
      <c r="O160" s="16"/>
      <c r="P160" s="16"/>
      <c r="Q160" s="16"/>
      <c r="R160" s="16"/>
      <c r="S160" s="16"/>
      <c r="T160" s="398"/>
      <c r="U160" s="398"/>
      <c r="V160" s="398"/>
      <c r="W160" s="398"/>
      <c r="X160" s="398"/>
      <c r="Y160" s="398"/>
      <c r="Z160" s="398"/>
      <c r="AA160" s="398"/>
      <c r="AB160" s="398"/>
      <c r="AC160" s="398"/>
      <c r="AD160" s="398"/>
      <c r="AE160" s="398"/>
      <c r="AF160" s="398"/>
      <c r="AG160" s="398"/>
      <c r="AH160" s="398"/>
      <c r="AI160" s="398"/>
      <c r="AJ160" s="398"/>
      <c r="AK160" s="398"/>
      <c r="AL160" s="398"/>
      <c r="AM160" s="398"/>
      <c r="AN160" s="398"/>
      <c r="AO160" s="398"/>
      <c r="AP160" s="398"/>
      <c r="AQ160" s="398"/>
      <c r="AR160" s="398"/>
      <c r="AS160" s="398"/>
      <c r="AT160" s="398"/>
      <c r="AU160" s="398"/>
      <c r="AV160" s="398"/>
      <c r="AW160" s="398"/>
      <c r="AX160" s="398"/>
      <c r="AY160" s="398"/>
      <c r="AZ160" s="398"/>
      <c r="BA160" s="398"/>
      <c r="BB160" s="398"/>
      <c r="BC160" s="398"/>
      <c r="BD160" s="440"/>
      <c r="BE160" s="441"/>
      <c r="BF160" s="440"/>
    </row>
    <row r="161" spans="2:58" ht="26.25" customHeight="1" thickTop="1" x14ac:dyDescent="0.2">
      <c r="B161" s="212"/>
      <c r="C161" s="395" t="s">
        <v>254</v>
      </c>
      <c r="D161" s="395"/>
      <c r="E161" s="395"/>
      <c r="F161" s="395"/>
      <c r="G161" s="16"/>
      <c r="H161" s="16"/>
      <c r="I161" s="16"/>
      <c r="J161" s="16"/>
      <c r="K161" s="16"/>
      <c r="L161" s="16"/>
      <c r="M161" s="16"/>
      <c r="N161" s="16"/>
      <c r="O161" s="16"/>
      <c r="P161" s="16"/>
      <c r="Q161" s="16"/>
      <c r="R161" s="16"/>
      <c r="S161" s="16"/>
      <c r="T161" s="675" t="s">
        <v>295</v>
      </c>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676"/>
      <c r="AY161" s="676"/>
      <c r="AZ161" s="676"/>
      <c r="BA161" s="677"/>
      <c r="BB161" s="678" t="str">
        <f>IF(T161="利用しない　※利用する場合は選択してください","",CONCATENATE(IF(T145="石狩","412/",IF(T145="東京","414/","")),VLOOKUP(T161,config!C$174:D$183,2,FALSE)))</f>
        <v/>
      </c>
      <c r="BC161" s="679"/>
      <c r="BD161" s="679"/>
      <c r="BE161" s="680"/>
      <c r="BF161" s="16"/>
    </row>
    <row r="162" spans="2:58" x14ac:dyDescent="0.2">
      <c r="B162" s="212"/>
      <c r="C162" s="395"/>
      <c r="D162" s="395"/>
      <c r="E162" s="395"/>
      <c r="F162" s="395"/>
      <c r="G162" s="16"/>
      <c r="H162" s="16"/>
      <c r="I162" s="16"/>
      <c r="J162" s="16"/>
      <c r="K162" s="16"/>
      <c r="L162" s="16"/>
      <c r="M162" s="16"/>
      <c r="N162" s="16"/>
      <c r="O162" s="16"/>
      <c r="P162" s="16"/>
      <c r="Q162" s="16"/>
      <c r="R162" s="16"/>
      <c r="S162" s="16"/>
      <c r="T162" s="398"/>
      <c r="U162" s="398"/>
      <c r="V162" s="398"/>
      <c r="W162" s="398"/>
      <c r="X162" s="398"/>
      <c r="Y162" s="398"/>
      <c r="Z162" s="398"/>
      <c r="AA162" s="398"/>
      <c r="AB162" s="398"/>
      <c r="AC162" s="398"/>
      <c r="AD162" s="398"/>
      <c r="AE162" s="398"/>
      <c r="AF162" s="398"/>
      <c r="AG162" s="398"/>
      <c r="AH162" s="398"/>
      <c r="AI162" s="398"/>
      <c r="AJ162" s="398"/>
      <c r="AK162" s="398"/>
      <c r="AL162" s="398"/>
      <c r="AM162" s="398"/>
      <c r="AN162" s="398"/>
      <c r="AO162" s="398"/>
      <c r="AP162" s="398"/>
      <c r="AQ162" s="398"/>
      <c r="AR162" s="398"/>
      <c r="AS162" s="398"/>
      <c r="AT162" s="398"/>
      <c r="AU162" s="398"/>
      <c r="AV162" s="398"/>
      <c r="AW162" s="398"/>
      <c r="AX162" s="398"/>
      <c r="AY162" s="398"/>
      <c r="AZ162" s="398"/>
      <c r="BA162" s="398"/>
      <c r="BB162" s="398"/>
      <c r="BC162" s="398"/>
      <c r="BD162" s="440"/>
      <c r="BE162" s="441"/>
      <c r="BF162" s="440"/>
    </row>
    <row r="163" spans="2:58" ht="21.75" customHeight="1" x14ac:dyDescent="0.2">
      <c r="B163" s="212"/>
      <c r="C163" s="394"/>
      <c r="D163" s="395" t="s">
        <v>410</v>
      </c>
      <c r="E163" s="395"/>
      <c r="F163" s="395"/>
      <c r="G163" s="16"/>
      <c r="H163" s="16"/>
      <c r="I163" s="16"/>
      <c r="J163" s="16"/>
      <c r="K163" s="16"/>
      <c r="L163" s="16"/>
      <c r="M163" s="16"/>
      <c r="N163" s="16"/>
      <c r="O163" s="16"/>
      <c r="P163" s="16"/>
      <c r="Q163" s="16"/>
      <c r="R163" s="16"/>
      <c r="S163" s="16"/>
      <c r="T163" s="398"/>
      <c r="U163" s="398"/>
      <c r="V163" s="398"/>
      <c r="W163" s="398"/>
      <c r="X163" s="398"/>
      <c r="Y163" s="398"/>
      <c r="Z163" s="398"/>
      <c r="AA163" s="398"/>
      <c r="AB163" s="398"/>
      <c r="AC163" s="398"/>
      <c r="AD163" s="398"/>
      <c r="AE163" s="398"/>
      <c r="AF163" s="398"/>
      <c r="AG163" s="398"/>
      <c r="AH163" s="398"/>
      <c r="AI163" s="398"/>
      <c r="AJ163" s="398"/>
      <c r="AK163" s="398"/>
      <c r="AL163" s="398"/>
      <c r="AM163" s="398"/>
      <c r="AN163" s="398"/>
      <c r="AO163" s="398"/>
      <c r="AP163" s="398"/>
      <c r="AQ163" s="398"/>
      <c r="AR163" s="398"/>
      <c r="AS163" s="398"/>
      <c r="AT163" s="398"/>
      <c r="AU163" s="398"/>
      <c r="AV163" s="398"/>
      <c r="AW163" s="398"/>
      <c r="AX163" s="398"/>
      <c r="AY163" s="398"/>
      <c r="AZ163" s="398"/>
      <c r="BA163" s="398"/>
      <c r="BB163" s="398"/>
      <c r="BC163" s="398"/>
      <c r="BD163" s="440"/>
      <c r="BE163" s="441"/>
      <c r="BF163" s="440"/>
    </row>
    <row r="164" spans="2:58" ht="13.8" thickBot="1" x14ac:dyDescent="0.25">
      <c r="B164" s="212"/>
      <c r="C164" s="395"/>
      <c r="D164" s="395"/>
      <c r="E164" s="395"/>
      <c r="F164" s="395"/>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398"/>
      <c r="BC164" s="398"/>
      <c r="BD164" s="440"/>
      <c r="BE164" s="441"/>
      <c r="BF164" s="440"/>
    </row>
    <row r="165" spans="2:58" ht="26.25" customHeight="1" thickTop="1" x14ac:dyDescent="0.2">
      <c r="B165" s="212"/>
      <c r="C165" s="395" t="s">
        <v>244</v>
      </c>
      <c r="D165" s="395"/>
      <c r="E165" s="395"/>
      <c r="F165" s="395"/>
      <c r="G165" s="16"/>
      <c r="H165" s="16"/>
      <c r="I165" s="16"/>
      <c r="J165" s="16"/>
      <c r="K165" s="16"/>
      <c r="L165" s="16"/>
      <c r="M165" s="16"/>
      <c r="N165" s="16"/>
      <c r="O165" s="16"/>
      <c r="P165" s="16"/>
      <c r="Q165" s="16"/>
      <c r="R165" s="16"/>
      <c r="S165" s="16"/>
      <c r="T165" s="675" t="s">
        <v>103</v>
      </c>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6"/>
      <c r="AY165" s="676"/>
      <c r="AZ165" s="676"/>
      <c r="BA165" s="677"/>
      <c r="BB165" s="678">
        <f>VLOOKUP(T165,config!C$82:D$91,2,FALSE)</f>
        <v>0</v>
      </c>
      <c r="BC165" s="679"/>
      <c r="BD165" s="679"/>
      <c r="BE165" s="680"/>
      <c r="BF165" s="16"/>
    </row>
    <row r="166" spans="2:58" ht="13.8" thickBot="1" x14ac:dyDescent="0.25">
      <c r="B166" s="212"/>
      <c r="C166" s="395"/>
      <c r="D166" s="395"/>
      <c r="E166" s="395"/>
      <c r="F166" s="395"/>
      <c r="G166" s="16"/>
      <c r="H166" s="16"/>
      <c r="I166" s="16"/>
      <c r="J166" s="16"/>
      <c r="K166" s="16"/>
      <c r="L166" s="16"/>
      <c r="M166" s="16"/>
      <c r="N166" s="16"/>
      <c r="O166" s="16"/>
      <c r="P166" s="16"/>
      <c r="Q166" s="16"/>
      <c r="R166" s="16"/>
      <c r="S166" s="16"/>
      <c r="T166" s="398"/>
      <c r="U166" s="398"/>
      <c r="V166" s="398"/>
      <c r="W166" s="398"/>
      <c r="X166" s="398"/>
      <c r="Y166" s="398"/>
      <c r="Z166" s="398"/>
      <c r="AA166" s="398"/>
      <c r="AB166" s="398"/>
      <c r="AC166" s="398"/>
      <c r="AD166" s="398"/>
      <c r="AE166" s="398"/>
      <c r="AF166" s="398"/>
      <c r="AG166" s="398"/>
      <c r="AH166" s="398"/>
      <c r="AI166" s="398"/>
      <c r="AJ166" s="398"/>
      <c r="AK166" s="398"/>
      <c r="AL166" s="398"/>
      <c r="AM166" s="398"/>
      <c r="AN166" s="398"/>
      <c r="AO166" s="398"/>
      <c r="AP166" s="398"/>
      <c r="AQ166" s="398"/>
      <c r="AR166" s="398"/>
      <c r="AS166" s="398"/>
      <c r="AT166" s="398"/>
      <c r="AU166" s="398"/>
      <c r="AV166" s="398"/>
      <c r="AW166" s="398"/>
      <c r="AX166" s="398"/>
      <c r="AY166" s="398"/>
      <c r="AZ166" s="398"/>
      <c r="BA166" s="398"/>
      <c r="BB166" s="398"/>
      <c r="BC166" s="398"/>
      <c r="BD166" s="440"/>
      <c r="BE166" s="441"/>
      <c r="BF166" s="440"/>
    </row>
    <row r="167" spans="2:58" ht="26.25" customHeight="1" thickTop="1" x14ac:dyDescent="0.2">
      <c r="B167" s="212"/>
      <c r="C167" s="395" t="s">
        <v>256</v>
      </c>
      <c r="D167" s="395"/>
      <c r="E167" s="395"/>
      <c r="F167" s="395"/>
      <c r="G167" s="16"/>
      <c r="H167" s="16"/>
      <c r="I167" s="16"/>
      <c r="J167" s="16"/>
      <c r="K167" s="16"/>
      <c r="L167" s="16"/>
      <c r="M167" s="16"/>
      <c r="N167" s="16"/>
      <c r="O167" s="16"/>
      <c r="P167" s="16"/>
      <c r="Q167" s="16"/>
      <c r="R167" s="16"/>
      <c r="S167" s="16"/>
      <c r="T167" s="675" t="s">
        <v>295</v>
      </c>
      <c r="U167" s="676"/>
      <c r="V167" s="676"/>
      <c r="W167" s="676"/>
      <c r="X167" s="676"/>
      <c r="Y167" s="676"/>
      <c r="Z167" s="676"/>
      <c r="AA167" s="676"/>
      <c r="AB167" s="676"/>
      <c r="AC167" s="676"/>
      <c r="AD167" s="676"/>
      <c r="AE167" s="676"/>
      <c r="AF167" s="676"/>
      <c r="AG167" s="676"/>
      <c r="AH167" s="676"/>
      <c r="AI167" s="676"/>
      <c r="AJ167" s="676"/>
      <c r="AK167" s="676"/>
      <c r="AL167" s="676"/>
      <c r="AM167" s="676"/>
      <c r="AN167" s="676"/>
      <c r="AO167" s="676"/>
      <c r="AP167" s="676"/>
      <c r="AQ167" s="676"/>
      <c r="AR167" s="676"/>
      <c r="AS167" s="676"/>
      <c r="AT167" s="676"/>
      <c r="AU167" s="676"/>
      <c r="AV167" s="676"/>
      <c r="AW167" s="676"/>
      <c r="AX167" s="676"/>
      <c r="AY167" s="676"/>
      <c r="AZ167" s="676"/>
      <c r="BA167" s="677"/>
      <c r="BB167" s="678">
        <f>VLOOKUP(T167,config!C$97:D$106,2,FALSE)</f>
        <v>0</v>
      </c>
      <c r="BC167" s="679"/>
      <c r="BD167" s="679"/>
      <c r="BE167" s="680"/>
      <c r="BF167" s="16"/>
    </row>
    <row r="168" spans="2:58" ht="13.8" thickBot="1" x14ac:dyDescent="0.25">
      <c r="B168" s="404"/>
      <c r="C168" s="405"/>
      <c r="D168" s="405"/>
      <c r="E168" s="405"/>
      <c r="F168" s="405"/>
      <c r="G168" s="405"/>
      <c r="H168" s="405"/>
      <c r="I168" s="405"/>
      <c r="J168" s="405"/>
      <c r="K168" s="405"/>
      <c r="L168" s="405"/>
      <c r="M168" s="405"/>
      <c r="N168" s="405"/>
      <c r="O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405"/>
      <c r="AN168" s="405"/>
      <c r="AO168" s="405"/>
      <c r="AP168" s="405"/>
      <c r="AQ168" s="405"/>
      <c r="AR168" s="405"/>
      <c r="AS168" s="405"/>
      <c r="AT168" s="405"/>
      <c r="AU168" s="405"/>
      <c r="AV168" s="405"/>
      <c r="AW168" s="405"/>
      <c r="AX168" s="405"/>
      <c r="AY168" s="405"/>
      <c r="AZ168" s="405"/>
      <c r="BA168" s="405"/>
      <c r="BB168" s="405"/>
      <c r="BC168" s="405"/>
      <c r="BD168" s="405"/>
      <c r="BE168" s="406"/>
      <c r="BF168" s="16"/>
    </row>
    <row r="169" spans="2:58" ht="13.8" thickBot="1" x14ac:dyDescent="0.25"/>
    <row r="170" spans="2:58" ht="21.75" customHeight="1" thickBot="1" x14ac:dyDescent="0.25">
      <c r="B170" s="690">
        <v>5</v>
      </c>
      <c r="C170" s="691"/>
      <c r="D170" s="407"/>
      <c r="E170" s="400"/>
      <c r="F170" s="400"/>
      <c r="G170" s="400"/>
      <c r="H170" s="400"/>
      <c r="I170" s="400"/>
      <c r="J170" s="400"/>
      <c r="K170" s="400"/>
      <c r="L170" s="400"/>
      <c r="M170" s="400"/>
      <c r="N170" s="400"/>
      <c r="O170" s="400"/>
      <c r="P170" s="400"/>
      <c r="Q170" s="400"/>
      <c r="R170" s="400"/>
      <c r="S170" s="400"/>
      <c r="T170" s="400"/>
      <c r="U170" s="400"/>
      <c r="V170" s="400"/>
      <c r="W170" s="400"/>
      <c r="X170" s="400"/>
      <c r="Y170" s="400"/>
      <c r="Z170" s="400"/>
      <c r="AA170" s="400"/>
      <c r="AB170" s="400"/>
      <c r="AC170" s="400"/>
      <c r="AD170" s="400"/>
      <c r="AE170" s="400"/>
      <c r="AF170" s="400"/>
      <c r="AG170" s="400"/>
      <c r="AH170" s="400"/>
      <c r="AI170" s="400"/>
      <c r="AJ170" s="400"/>
      <c r="AK170" s="400"/>
      <c r="AL170" s="400"/>
      <c r="AM170" s="400"/>
      <c r="AN170" s="400"/>
      <c r="AO170" s="400"/>
      <c r="AP170" s="400"/>
      <c r="AQ170" s="400"/>
      <c r="AR170" s="400"/>
      <c r="AS170" s="400"/>
      <c r="AT170" s="400"/>
      <c r="AU170" s="400"/>
      <c r="AV170" s="400"/>
      <c r="AW170" s="400"/>
      <c r="AX170" s="400"/>
      <c r="AY170" s="400"/>
      <c r="AZ170" s="400"/>
      <c r="BA170" s="400"/>
      <c r="BB170" s="400"/>
      <c r="BC170" s="400"/>
      <c r="BD170" s="400"/>
      <c r="BE170" s="401"/>
      <c r="BF170" s="16"/>
    </row>
    <row r="171" spans="2:58" x14ac:dyDescent="0.2">
      <c r="B171" s="212"/>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213"/>
      <c r="BF171" s="16"/>
    </row>
    <row r="172" spans="2:58" ht="21.75" customHeight="1" x14ac:dyDescent="0.2">
      <c r="B172" s="212"/>
      <c r="C172" s="394"/>
      <c r="D172" s="395" t="s">
        <v>253</v>
      </c>
      <c r="E172" s="395"/>
      <c r="F172" s="395"/>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213"/>
      <c r="BF172" s="16"/>
    </row>
    <row r="173" spans="2:58" ht="13.8" thickBot="1" x14ac:dyDescent="0.25">
      <c r="B173" s="212"/>
      <c r="C173" s="395"/>
      <c r="D173" s="395"/>
      <c r="E173" s="395"/>
      <c r="F173" s="395"/>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213"/>
      <c r="BF173" s="16"/>
    </row>
    <row r="174" spans="2:58" ht="26.25" customHeight="1" thickTop="1" x14ac:dyDescent="0.2">
      <c r="B174" s="212"/>
      <c r="C174" s="395" t="s">
        <v>165</v>
      </c>
      <c r="D174" s="395"/>
      <c r="E174" s="395"/>
      <c r="F174" s="395"/>
      <c r="G174" s="16"/>
      <c r="H174" s="16"/>
      <c r="I174" s="16"/>
      <c r="J174" s="16"/>
      <c r="K174" s="16"/>
      <c r="L174" s="16"/>
      <c r="M174" s="16"/>
      <c r="N174" s="16"/>
      <c r="O174" s="16"/>
      <c r="P174" s="16"/>
      <c r="Q174" s="16"/>
      <c r="R174" s="16"/>
      <c r="S174" s="16"/>
      <c r="T174" s="675" t="s">
        <v>103</v>
      </c>
      <c r="U174" s="676"/>
      <c r="V174" s="676"/>
      <c r="W174" s="676"/>
      <c r="X174" s="676"/>
      <c r="Y174" s="676"/>
      <c r="Z174" s="676"/>
      <c r="AA174" s="676"/>
      <c r="AB174" s="676"/>
      <c r="AC174" s="676"/>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676"/>
      <c r="AY174" s="676"/>
      <c r="AZ174" s="676"/>
      <c r="BA174" s="677"/>
      <c r="BB174" s="408"/>
      <c r="BC174" s="409"/>
      <c r="BD174" s="409"/>
      <c r="BE174" s="410"/>
      <c r="BF174" s="16"/>
    </row>
    <row r="175" spans="2:58" ht="13.8" thickBot="1" x14ac:dyDescent="0.25">
      <c r="B175" s="212"/>
      <c r="C175" s="395"/>
      <c r="D175" s="395"/>
      <c r="E175" s="395"/>
      <c r="F175" s="395"/>
      <c r="G175" s="16"/>
      <c r="H175" s="16"/>
      <c r="I175" s="16"/>
      <c r="J175" s="16"/>
      <c r="K175" s="16"/>
      <c r="L175" s="16"/>
      <c r="M175" s="16"/>
      <c r="N175" s="16"/>
      <c r="O175" s="16"/>
      <c r="P175" s="16"/>
      <c r="Q175" s="16"/>
      <c r="R175" s="16"/>
      <c r="S175" s="16"/>
      <c r="T175" s="398"/>
      <c r="U175" s="398"/>
      <c r="V175" s="398"/>
      <c r="W175" s="398"/>
      <c r="X175" s="398"/>
      <c r="Y175" s="398"/>
      <c r="Z175" s="398"/>
      <c r="AA175" s="398"/>
      <c r="AB175" s="398"/>
      <c r="AC175" s="398"/>
      <c r="AD175" s="398"/>
      <c r="AE175" s="398"/>
      <c r="AF175" s="398"/>
      <c r="AG175" s="398"/>
      <c r="AH175" s="398"/>
      <c r="AI175" s="398"/>
      <c r="AJ175" s="398"/>
      <c r="AK175" s="398"/>
      <c r="AL175" s="398"/>
      <c r="AM175" s="398"/>
      <c r="AN175" s="398"/>
      <c r="AO175" s="398"/>
      <c r="AP175" s="398"/>
      <c r="AQ175" s="398"/>
      <c r="AR175" s="398"/>
      <c r="AS175" s="398"/>
      <c r="AT175" s="398"/>
      <c r="AU175" s="398"/>
      <c r="AV175" s="398"/>
      <c r="AW175" s="398"/>
      <c r="AX175" s="398"/>
      <c r="AY175" s="398"/>
      <c r="AZ175" s="398"/>
      <c r="BA175" s="398"/>
      <c r="BB175" s="398"/>
      <c r="BC175" s="398"/>
      <c r="BD175" s="398"/>
      <c r="BE175" s="411"/>
      <c r="BF175" s="398"/>
    </row>
    <row r="176" spans="2:58" ht="26.25" customHeight="1" thickTop="1" x14ac:dyDescent="0.2">
      <c r="B176" s="212"/>
      <c r="C176" s="395" t="s">
        <v>394</v>
      </c>
      <c r="D176" s="395"/>
      <c r="E176" s="395"/>
      <c r="F176" s="395"/>
      <c r="G176" s="16"/>
      <c r="H176" s="16"/>
      <c r="I176" s="16"/>
      <c r="J176" s="16"/>
      <c r="K176" s="16"/>
      <c r="L176" s="16"/>
      <c r="M176" s="16"/>
      <c r="N176" s="16"/>
      <c r="O176" s="16"/>
      <c r="P176" s="16"/>
      <c r="Q176" s="16"/>
      <c r="R176" s="16"/>
      <c r="S176" s="16"/>
      <c r="T176" s="682" t="str">
        <f>IF(T174="選択してください","－",IF(T174="東京","第 1 ゾーン","第 2 ゾーン"))</f>
        <v>－</v>
      </c>
      <c r="U176" s="683"/>
      <c r="V176" s="683"/>
      <c r="W176" s="683"/>
      <c r="X176" s="683"/>
      <c r="Y176" s="683"/>
      <c r="Z176" s="683"/>
      <c r="AA176" s="683"/>
      <c r="AB176" s="683"/>
      <c r="AC176" s="683"/>
      <c r="AD176" s="683"/>
      <c r="AE176" s="683"/>
      <c r="AF176" s="683"/>
      <c r="AG176" s="683"/>
      <c r="AH176" s="683"/>
      <c r="AI176" s="683"/>
      <c r="AJ176" s="683"/>
      <c r="AK176" s="683"/>
      <c r="AL176" s="683"/>
      <c r="AM176" s="683"/>
      <c r="AN176" s="683"/>
      <c r="AO176" s="683"/>
      <c r="AP176" s="683"/>
      <c r="AQ176" s="683"/>
      <c r="AR176" s="683"/>
      <c r="AS176" s="683"/>
      <c r="AT176" s="683"/>
      <c r="AU176" s="683"/>
      <c r="AV176" s="683"/>
      <c r="AW176" s="683"/>
      <c r="AX176" s="683"/>
      <c r="AY176" s="683"/>
      <c r="AZ176" s="683"/>
      <c r="BA176" s="684"/>
      <c r="BB176" s="398"/>
      <c r="BC176" s="398"/>
      <c r="BD176" s="398"/>
      <c r="BE176" s="411"/>
      <c r="BF176" s="16"/>
    </row>
    <row r="177" spans="2:58" ht="13.8" thickBot="1" x14ac:dyDescent="0.25">
      <c r="B177" s="212"/>
      <c r="C177" s="395"/>
      <c r="D177" s="395"/>
      <c r="E177" s="395"/>
      <c r="F177" s="395"/>
      <c r="G177" s="16"/>
      <c r="H177" s="16"/>
      <c r="I177" s="16"/>
      <c r="J177" s="16"/>
      <c r="K177" s="16"/>
      <c r="L177" s="16"/>
      <c r="M177" s="16"/>
      <c r="N177" s="16"/>
      <c r="O177" s="16"/>
      <c r="P177" s="16"/>
      <c r="Q177" s="16"/>
      <c r="R177" s="16"/>
      <c r="S177" s="16"/>
      <c r="T177" s="398"/>
      <c r="U177" s="398"/>
      <c r="V177" s="398"/>
      <c r="W177" s="398"/>
      <c r="X177" s="398"/>
      <c r="Y177" s="398"/>
      <c r="Z177" s="398"/>
      <c r="AA177" s="398"/>
      <c r="AB177" s="398"/>
      <c r="AC177" s="398"/>
      <c r="AD177" s="398"/>
      <c r="AE177" s="398"/>
      <c r="AF177" s="398"/>
      <c r="AG177" s="398"/>
      <c r="AH177" s="398"/>
      <c r="AI177" s="398"/>
      <c r="AJ177" s="398"/>
      <c r="AK177" s="398"/>
      <c r="AL177" s="398"/>
      <c r="AM177" s="398"/>
      <c r="AN177" s="398"/>
      <c r="AO177" s="398"/>
      <c r="AP177" s="398"/>
      <c r="AQ177" s="398"/>
      <c r="AR177" s="398"/>
      <c r="AS177" s="398"/>
      <c r="AT177" s="398"/>
      <c r="AU177" s="398"/>
      <c r="AV177" s="398"/>
      <c r="AW177" s="398"/>
      <c r="AX177" s="398"/>
      <c r="AY177" s="398"/>
      <c r="AZ177" s="398"/>
      <c r="BA177" s="398"/>
      <c r="BB177" s="398"/>
      <c r="BC177" s="398"/>
      <c r="BD177" s="398"/>
      <c r="BE177" s="411"/>
      <c r="BF177" s="398"/>
    </row>
    <row r="178" spans="2:58" ht="26.25" customHeight="1" thickTop="1" x14ac:dyDescent="0.2">
      <c r="B178" s="212"/>
      <c r="C178" s="395" t="s">
        <v>241</v>
      </c>
      <c r="D178" s="395"/>
      <c r="E178" s="395"/>
      <c r="F178" s="395"/>
      <c r="G178" s="16"/>
      <c r="H178" s="16"/>
      <c r="I178" s="16"/>
      <c r="J178" s="16"/>
      <c r="K178" s="16"/>
      <c r="L178" s="16"/>
      <c r="M178" s="16"/>
      <c r="N178" s="16"/>
      <c r="O178" s="16"/>
      <c r="P178" s="16"/>
      <c r="Q178" s="16"/>
      <c r="R178" s="16"/>
      <c r="S178" s="16"/>
      <c r="T178" s="675" t="s">
        <v>103</v>
      </c>
      <c r="U178" s="676"/>
      <c r="V178" s="676"/>
      <c r="W178" s="676"/>
      <c r="X178" s="676"/>
      <c r="Y178" s="676"/>
      <c r="Z178" s="676"/>
      <c r="AA178" s="676"/>
      <c r="AB178" s="676"/>
      <c r="AC178" s="676"/>
      <c r="AD178" s="676"/>
      <c r="AE178" s="676"/>
      <c r="AF178" s="676"/>
      <c r="AG178" s="676"/>
      <c r="AH178" s="676"/>
      <c r="AI178" s="676"/>
      <c r="AJ178" s="676"/>
      <c r="AK178" s="676"/>
      <c r="AL178" s="676"/>
      <c r="AM178" s="676"/>
      <c r="AN178" s="676"/>
      <c r="AO178" s="676"/>
      <c r="AP178" s="676"/>
      <c r="AQ178" s="676"/>
      <c r="AR178" s="676"/>
      <c r="AS178" s="676"/>
      <c r="AT178" s="676"/>
      <c r="AU178" s="676"/>
      <c r="AV178" s="676"/>
      <c r="AW178" s="676"/>
      <c r="AX178" s="676"/>
      <c r="AY178" s="676"/>
      <c r="AZ178" s="676"/>
      <c r="BA178" s="677"/>
      <c r="BB178" s="398"/>
      <c r="BC178" s="398"/>
      <c r="BD178" s="398"/>
      <c r="BE178" s="411"/>
      <c r="BF178" s="16"/>
    </row>
    <row r="179" spans="2:58" ht="13.8" thickBot="1" x14ac:dyDescent="0.25">
      <c r="B179" s="212"/>
      <c r="C179" s="395"/>
      <c r="D179" s="395"/>
      <c r="E179" s="395"/>
      <c r="F179" s="395"/>
      <c r="G179" s="16"/>
      <c r="H179" s="16"/>
      <c r="I179" s="16"/>
      <c r="J179" s="16"/>
      <c r="K179" s="16"/>
      <c r="L179" s="16"/>
      <c r="M179" s="16"/>
      <c r="N179" s="16"/>
      <c r="O179" s="16"/>
      <c r="P179" s="16"/>
      <c r="Q179" s="16"/>
      <c r="R179" s="16"/>
      <c r="S179" s="16"/>
      <c r="T179" s="398"/>
      <c r="U179" s="398"/>
      <c r="V179" s="398"/>
      <c r="W179" s="398"/>
      <c r="X179" s="398"/>
      <c r="Y179" s="398"/>
      <c r="Z179" s="398"/>
      <c r="AA179" s="398"/>
      <c r="AB179" s="398"/>
      <c r="AC179" s="398"/>
      <c r="AD179" s="398"/>
      <c r="AE179" s="398"/>
      <c r="AF179" s="398"/>
      <c r="AG179" s="398"/>
      <c r="AH179" s="398"/>
      <c r="AI179" s="398"/>
      <c r="AJ179" s="398"/>
      <c r="AK179" s="398"/>
      <c r="AL179" s="398"/>
      <c r="AM179" s="398"/>
      <c r="AN179" s="398"/>
      <c r="AO179" s="398"/>
      <c r="AP179" s="398"/>
      <c r="AQ179" s="398"/>
      <c r="AR179" s="398"/>
      <c r="AS179" s="398"/>
      <c r="AT179" s="398"/>
      <c r="AU179" s="398"/>
      <c r="AV179" s="398"/>
      <c r="AW179" s="398"/>
      <c r="AX179" s="398"/>
      <c r="AY179" s="398"/>
      <c r="AZ179" s="398"/>
      <c r="BA179" s="398"/>
      <c r="BB179" s="398"/>
      <c r="BC179" s="398"/>
      <c r="BD179" s="398"/>
      <c r="BE179" s="411"/>
      <c r="BF179" s="398"/>
    </row>
    <row r="180" spans="2:58" ht="26.25" customHeight="1" thickTop="1" x14ac:dyDescent="0.2">
      <c r="B180" s="212"/>
      <c r="C180" s="395" t="s">
        <v>447</v>
      </c>
      <c r="D180" s="395"/>
      <c r="E180" s="395"/>
      <c r="F180" s="395"/>
      <c r="G180" s="16"/>
      <c r="H180" s="16"/>
      <c r="I180" s="16"/>
      <c r="J180" s="16"/>
      <c r="K180" s="16"/>
      <c r="L180" s="16"/>
      <c r="M180" s="16"/>
      <c r="N180" s="16"/>
      <c r="O180" s="16"/>
      <c r="P180" s="16"/>
      <c r="Q180" s="16"/>
      <c r="R180" s="16"/>
      <c r="S180" s="16"/>
      <c r="T180" s="685" t="s">
        <v>449</v>
      </c>
      <c r="U180" s="686"/>
      <c r="V180" s="686"/>
      <c r="W180" s="686"/>
      <c r="X180" s="686"/>
      <c r="Y180" s="686"/>
      <c r="Z180" s="686"/>
      <c r="AA180" s="686"/>
      <c r="AB180" s="686"/>
      <c r="AC180" s="686"/>
      <c r="AD180" s="686"/>
      <c r="AE180" s="686"/>
      <c r="AF180" s="686"/>
      <c r="AG180" s="686"/>
      <c r="AH180" s="686"/>
      <c r="AI180" s="686"/>
      <c r="AJ180" s="686"/>
      <c r="AK180" s="686"/>
      <c r="AL180" s="686"/>
      <c r="AM180" s="686"/>
      <c r="AN180" s="686"/>
      <c r="AO180" s="686"/>
      <c r="AP180" s="686"/>
      <c r="AQ180" s="686"/>
      <c r="AR180" s="686"/>
      <c r="AS180" s="686"/>
      <c r="AT180" s="686"/>
      <c r="AU180" s="686"/>
      <c r="AV180" s="686"/>
      <c r="AW180" s="686"/>
      <c r="AX180" s="686"/>
      <c r="AY180" s="686"/>
      <c r="AZ180" s="686"/>
      <c r="BA180" s="687"/>
      <c r="BB180" s="678" t="str">
        <f>IF(T180="選択してください","",IF(T174="石狩","411/18474",IF(T174="東京","413/18480","")))</f>
        <v/>
      </c>
      <c r="BC180" s="679"/>
      <c r="BD180" s="679"/>
      <c r="BE180" s="680"/>
      <c r="BF180" s="16"/>
    </row>
    <row r="181" spans="2:58" ht="13.8" thickBot="1" x14ac:dyDescent="0.25">
      <c r="B181" s="212"/>
      <c r="C181" s="395"/>
      <c r="D181" s="395"/>
      <c r="E181" s="395"/>
      <c r="F181" s="395"/>
      <c r="G181" s="16"/>
      <c r="H181" s="16"/>
      <c r="I181" s="16"/>
      <c r="J181" s="16"/>
      <c r="K181" s="16"/>
      <c r="L181" s="16"/>
      <c r="M181" s="16"/>
      <c r="N181" s="16"/>
      <c r="O181" s="16"/>
      <c r="P181" s="16"/>
      <c r="Q181" s="16"/>
      <c r="R181" s="16"/>
      <c r="S181" s="16"/>
      <c r="T181" s="398"/>
      <c r="U181" s="398"/>
      <c r="V181" s="398"/>
      <c r="W181" s="398"/>
      <c r="X181" s="398"/>
      <c r="Y181" s="398"/>
      <c r="Z181" s="398"/>
      <c r="AA181" s="398"/>
      <c r="AB181" s="398"/>
      <c r="AC181" s="398"/>
      <c r="AD181" s="398"/>
      <c r="AE181" s="398"/>
      <c r="AF181" s="398"/>
      <c r="AG181" s="398"/>
      <c r="AH181" s="398"/>
      <c r="AI181" s="398"/>
      <c r="AJ181" s="398"/>
      <c r="AK181" s="398"/>
      <c r="AL181" s="398"/>
      <c r="AM181" s="398"/>
      <c r="AN181" s="398"/>
      <c r="AO181" s="398"/>
      <c r="AP181" s="398"/>
      <c r="AQ181" s="398"/>
      <c r="AR181" s="398"/>
      <c r="AS181" s="398"/>
      <c r="AT181" s="398"/>
      <c r="AU181" s="398"/>
      <c r="AV181" s="398"/>
      <c r="AW181" s="398"/>
      <c r="AX181" s="398"/>
      <c r="AY181" s="398"/>
      <c r="AZ181" s="398"/>
      <c r="BA181" s="398"/>
      <c r="BB181" s="398"/>
      <c r="BC181" s="398"/>
      <c r="BD181" s="440"/>
      <c r="BE181" s="441"/>
      <c r="BF181" s="440"/>
    </row>
    <row r="182" spans="2:58" ht="26.25" customHeight="1" thickTop="1" x14ac:dyDescent="0.2">
      <c r="B182" s="212"/>
      <c r="C182" s="395" t="s">
        <v>243</v>
      </c>
      <c r="D182" s="395"/>
      <c r="E182" s="395"/>
      <c r="F182" s="395"/>
      <c r="G182" s="16"/>
      <c r="H182" s="16"/>
      <c r="I182" s="16"/>
      <c r="J182" s="16"/>
      <c r="K182" s="16"/>
      <c r="L182" s="16"/>
      <c r="M182" s="16"/>
      <c r="N182" s="16"/>
      <c r="O182" s="16"/>
      <c r="P182" s="16"/>
      <c r="Q182" s="16"/>
      <c r="R182" s="16"/>
      <c r="S182" s="16"/>
      <c r="T182" s="675" t="s">
        <v>103</v>
      </c>
      <c r="U182" s="676"/>
      <c r="V182" s="676"/>
      <c r="W182" s="676"/>
      <c r="X182" s="676"/>
      <c r="Y182" s="676"/>
      <c r="Z182" s="676"/>
      <c r="AA182" s="676"/>
      <c r="AB182" s="676"/>
      <c r="AC182" s="676"/>
      <c r="AD182" s="676"/>
      <c r="AE182" s="676"/>
      <c r="AF182" s="676"/>
      <c r="AG182" s="676"/>
      <c r="AH182" s="676"/>
      <c r="AI182" s="676"/>
      <c r="AJ182" s="676"/>
      <c r="AK182" s="676"/>
      <c r="AL182" s="676"/>
      <c r="AM182" s="676"/>
      <c r="AN182" s="676"/>
      <c r="AO182" s="676"/>
      <c r="AP182" s="676"/>
      <c r="AQ182" s="676"/>
      <c r="AR182" s="676"/>
      <c r="AS182" s="676"/>
      <c r="AT182" s="676"/>
      <c r="AU182" s="676"/>
      <c r="AV182" s="676"/>
      <c r="AW182" s="676"/>
      <c r="AX182" s="676"/>
      <c r="AY182" s="676"/>
      <c r="AZ182" s="676"/>
      <c r="BA182" s="677"/>
      <c r="BB182" s="678">
        <f>VLOOKUP(T182,config!C$22:D$31,2,FALSE)</f>
        <v>0</v>
      </c>
      <c r="BC182" s="679"/>
      <c r="BD182" s="679"/>
      <c r="BE182" s="680"/>
      <c r="BF182" s="16"/>
    </row>
    <row r="183" spans="2:58" ht="13.8" thickBot="1" x14ac:dyDescent="0.25">
      <c r="B183" s="212"/>
      <c r="C183" s="395"/>
      <c r="D183" s="395"/>
      <c r="E183" s="395"/>
      <c r="F183" s="395"/>
      <c r="G183" s="16"/>
      <c r="H183" s="16"/>
      <c r="I183" s="16"/>
      <c r="J183" s="16"/>
      <c r="K183" s="16"/>
      <c r="L183" s="16"/>
      <c r="M183" s="16"/>
      <c r="N183" s="16"/>
      <c r="O183" s="16"/>
      <c r="P183" s="16"/>
      <c r="Q183" s="16"/>
      <c r="R183" s="16"/>
      <c r="S183" s="16"/>
      <c r="T183" s="398"/>
      <c r="U183" s="398"/>
      <c r="V183" s="398"/>
      <c r="W183" s="398"/>
      <c r="X183" s="398"/>
      <c r="Y183" s="398"/>
      <c r="Z183" s="398"/>
      <c r="AA183" s="398"/>
      <c r="AB183" s="398"/>
      <c r="AC183" s="398"/>
      <c r="AD183" s="398"/>
      <c r="AE183" s="398"/>
      <c r="AF183" s="398"/>
      <c r="AG183" s="398"/>
      <c r="AH183" s="398"/>
      <c r="AI183" s="398"/>
      <c r="AJ183" s="398"/>
      <c r="AK183" s="398"/>
      <c r="AL183" s="398"/>
      <c r="AM183" s="398"/>
      <c r="AN183" s="398"/>
      <c r="AO183" s="398"/>
      <c r="AP183" s="398"/>
      <c r="AQ183" s="398"/>
      <c r="AR183" s="398"/>
      <c r="AS183" s="398"/>
      <c r="AT183" s="398"/>
      <c r="AU183" s="398"/>
      <c r="AV183" s="398"/>
      <c r="AW183" s="398"/>
      <c r="AX183" s="398"/>
      <c r="AY183" s="398"/>
      <c r="AZ183" s="398"/>
      <c r="BA183" s="398"/>
      <c r="BB183" s="398"/>
      <c r="BC183" s="398"/>
      <c r="BD183" s="440"/>
      <c r="BE183" s="441"/>
      <c r="BF183" s="440"/>
    </row>
    <row r="184" spans="2:58" ht="37.5" customHeight="1" thickTop="1" x14ac:dyDescent="0.2">
      <c r="B184" s="212"/>
      <c r="C184" s="681" t="s">
        <v>301</v>
      </c>
      <c r="D184" s="681"/>
      <c r="E184" s="681"/>
      <c r="F184" s="681"/>
      <c r="G184" s="681"/>
      <c r="H184" s="681"/>
      <c r="I184" s="681"/>
      <c r="J184" s="681"/>
      <c r="K184" s="681"/>
      <c r="L184" s="681"/>
      <c r="M184" s="681"/>
      <c r="N184" s="681"/>
      <c r="O184" s="681"/>
      <c r="P184" s="681"/>
      <c r="Q184" s="681"/>
      <c r="R184" s="681"/>
      <c r="S184" s="681"/>
      <c r="T184" s="675" t="str">
        <f>IF(COUNTIF(T182,"*Windows*"),"選択してください","－")</f>
        <v>－</v>
      </c>
      <c r="U184" s="676"/>
      <c r="V184" s="676"/>
      <c r="W184" s="676"/>
      <c r="X184" s="676"/>
      <c r="Y184" s="676"/>
      <c r="Z184" s="676"/>
      <c r="AA184" s="676"/>
      <c r="AB184" s="676"/>
      <c r="AC184" s="676"/>
      <c r="AD184" s="676"/>
      <c r="AE184" s="676"/>
      <c r="AF184" s="676"/>
      <c r="AG184" s="676"/>
      <c r="AH184" s="676"/>
      <c r="AI184" s="676"/>
      <c r="AJ184" s="676"/>
      <c r="AK184" s="676"/>
      <c r="AL184" s="676"/>
      <c r="AM184" s="676"/>
      <c r="AN184" s="676"/>
      <c r="AO184" s="676"/>
      <c r="AP184" s="676"/>
      <c r="AQ184" s="676"/>
      <c r="AR184" s="676"/>
      <c r="AS184" s="676"/>
      <c r="AT184" s="676"/>
      <c r="AU184" s="676"/>
      <c r="AV184" s="676"/>
      <c r="AW184" s="676"/>
      <c r="AX184" s="676"/>
      <c r="AY184" s="676"/>
      <c r="AZ184" s="676"/>
      <c r="BA184" s="677"/>
      <c r="BB184" s="678" t="str">
        <f>IFERROR(CONCATENATE("72/",VLOOKUP(T184,config!C$475:D$479,2,FALSE)),"")</f>
        <v/>
      </c>
      <c r="BC184" s="679"/>
      <c r="BD184" s="679"/>
      <c r="BE184" s="680"/>
      <c r="BF184" s="16"/>
    </row>
    <row r="185" spans="2:58" ht="13.8" thickBot="1" x14ac:dyDescent="0.25">
      <c r="B185" s="212"/>
      <c r="C185" s="395"/>
      <c r="D185" s="395"/>
      <c r="E185" s="395"/>
      <c r="F185" s="395"/>
      <c r="G185" s="16"/>
      <c r="H185" s="16"/>
      <c r="I185" s="16"/>
      <c r="J185" s="16"/>
      <c r="K185" s="16"/>
      <c r="L185" s="16"/>
      <c r="M185" s="16"/>
      <c r="N185" s="16"/>
      <c r="O185" s="16"/>
      <c r="P185" s="16"/>
      <c r="Q185" s="16"/>
      <c r="R185" s="16"/>
      <c r="S185" s="16"/>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398"/>
      <c r="AP185" s="398"/>
      <c r="AQ185" s="398"/>
      <c r="AR185" s="398"/>
      <c r="AS185" s="398"/>
      <c r="AT185" s="398"/>
      <c r="AU185" s="398"/>
      <c r="AV185" s="398"/>
      <c r="AW185" s="398"/>
      <c r="AX185" s="398"/>
      <c r="AY185" s="398"/>
      <c r="AZ185" s="398"/>
      <c r="BA185" s="398"/>
      <c r="BB185" s="398"/>
      <c r="BC185" s="398"/>
      <c r="BD185" s="440"/>
      <c r="BE185" s="441"/>
      <c r="BF185" s="440"/>
    </row>
    <row r="186" spans="2:58" ht="26.25" customHeight="1" thickTop="1" x14ac:dyDescent="0.2">
      <c r="B186" s="212"/>
      <c r="C186" s="395" t="s">
        <v>245</v>
      </c>
      <c r="D186" s="395"/>
      <c r="E186" s="395"/>
      <c r="F186" s="395"/>
      <c r="G186" s="16"/>
      <c r="H186" s="16"/>
      <c r="I186" s="16"/>
      <c r="J186" s="16"/>
      <c r="K186" s="16"/>
      <c r="L186" s="16"/>
      <c r="M186" s="16"/>
      <c r="N186" s="16"/>
      <c r="O186" s="16"/>
      <c r="P186" s="16"/>
      <c r="Q186" s="16"/>
      <c r="R186" s="16"/>
      <c r="S186" s="16"/>
      <c r="T186" s="675" t="s">
        <v>103</v>
      </c>
      <c r="U186" s="676"/>
      <c r="V186" s="676"/>
      <c r="W186" s="676"/>
      <c r="X186" s="676"/>
      <c r="Y186" s="676"/>
      <c r="Z186" s="676"/>
      <c r="AA186" s="676"/>
      <c r="AB186" s="676"/>
      <c r="AC186" s="676"/>
      <c r="AD186" s="676"/>
      <c r="AE186" s="676"/>
      <c r="AF186" s="676"/>
      <c r="AG186" s="676"/>
      <c r="AH186" s="676"/>
      <c r="AI186" s="676"/>
      <c r="AJ186" s="676"/>
      <c r="AK186" s="676"/>
      <c r="AL186" s="676"/>
      <c r="AM186" s="676"/>
      <c r="AN186" s="676"/>
      <c r="AO186" s="676"/>
      <c r="AP186" s="676"/>
      <c r="AQ186" s="676"/>
      <c r="AR186" s="676"/>
      <c r="AS186" s="676"/>
      <c r="AT186" s="676"/>
      <c r="AU186" s="676"/>
      <c r="AV186" s="676"/>
      <c r="AW186" s="676"/>
      <c r="AX186" s="676"/>
      <c r="AY186" s="676"/>
      <c r="AZ186" s="676"/>
      <c r="BA186" s="677"/>
      <c r="BB186" s="678" t="str">
        <f>IF(T186="選択してください","",IF(T186="8GB（標準）","",CONCATENATE(IF(T174="石狩","412/",IF(T174="東京","414/","")),VLOOKUP(T186,config!C$144:D$153,2,FALSE))))</f>
        <v/>
      </c>
      <c r="BC186" s="679"/>
      <c r="BD186" s="679"/>
      <c r="BE186" s="680"/>
      <c r="BF186" s="16"/>
    </row>
    <row r="187" spans="2:58" ht="13.8" thickBot="1" x14ac:dyDescent="0.25">
      <c r="B187" s="212"/>
      <c r="C187" s="395"/>
      <c r="D187" s="395"/>
      <c r="E187" s="395"/>
      <c r="F187" s="395"/>
      <c r="G187" s="16"/>
      <c r="H187" s="16"/>
      <c r="I187" s="16"/>
      <c r="J187" s="16"/>
      <c r="K187" s="16"/>
      <c r="L187" s="16"/>
      <c r="M187" s="16"/>
      <c r="N187" s="16"/>
      <c r="O187" s="16"/>
      <c r="P187" s="16"/>
      <c r="Q187" s="16"/>
      <c r="R187" s="16"/>
      <c r="S187" s="16"/>
      <c r="T187" s="398"/>
      <c r="U187" s="398"/>
      <c r="V187" s="398"/>
      <c r="W187" s="398"/>
      <c r="X187" s="398"/>
      <c r="Y187" s="398"/>
      <c r="Z187" s="398"/>
      <c r="AA187" s="398"/>
      <c r="AB187" s="398"/>
      <c r="AC187" s="398"/>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398"/>
      <c r="AY187" s="398"/>
      <c r="AZ187" s="398"/>
      <c r="BA187" s="398"/>
      <c r="BB187" s="398"/>
      <c r="BC187" s="398"/>
      <c r="BD187" s="440"/>
      <c r="BE187" s="441"/>
      <c r="BF187" s="440"/>
    </row>
    <row r="188" spans="2:58" ht="26.25" customHeight="1" thickTop="1" x14ac:dyDescent="0.2">
      <c r="B188" s="212"/>
      <c r="C188" s="395" t="s">
        <v>255</v>
      </c>
      <c r="D188" s="395"/>
      <c r="E188" s="395"/>
      <c r="F188" s="395"/>
      <c r="G188" s="16"/>
      <c r="H188" s="16"/>
      <c r="I188" s="688" t="s">
        <v>475</v>
      </c>
      <c r="J188" s="688"/>
      <c r="K188" s="688"/>
      <c r="L188" s="688"/>
      <c r="M188" s="688"/>
      <c r="N188" s="688"/>
      <c r="O188" s="688"/>
      <c r="P188" s="688"/>
      <c r="Q188" s="688"/>
      <c r="R188" s="688"/>
      <c r="S188" s="689"/>
      <c r="T188" s="675" t="s">
        <v>103</v>
      </c>
      <c r="U188" s="676"/>
      <c r="V188" s="676"/>
      <c r="W188" s="676"/>
      <c r="X188" s="676"/>
      <c r="Y188" s="676"/>
      <c r="Z188" s="676"/>
      <c r="AA188" s="676"/>
      <c r="AB188" s="676"/>
      <c r="AC188" s="676"/>
      <c r="AD188" s="676"/>
      <c r="AE188" s="676"/>
      <c r="AF188" s="676"/>
      <c r="AG188" s="676"/>
      <c r="AH188" s="676"/>
      <c r="AI188" s="676"/>
      <c r="AJ188" s="676"/>
      <c r="AK188" s="676"/>
      <c r="AL188" s="676"/>
      <c r="AM188" s="676"/>
      <c r="AN188" s="676"/>
      <c r="AO188" s="676"/>
      <c r="AP188" s="676"/>
      <c r="AQ188" s="676"/>
      <c r="AR188" s="676"/>
      <c r="AS188" s="676"/>
      <c r="AT188" s="676"/>
      <c r="AU188" s="676"/>
      <c r="AV188" s="676"/>
      <c r="AW188" s="676"/>
      <c r="AX188" s="676"/>
      <c r="AY188" s="676"/>
      <c r="AZ188" s="676"/>
      <c r="BA188" s="677"/>
      <c r="BB188" s="678" t="str">
        <f>IF(T188="選択してください","",CONCATENATE(IF(T174="石狩","411/",IF(T174="東京","413/","")),VLOOKUP(T188,config!C$159:D$168,2,FALSE)))</f>
        <v/>
      </c>
      <c r="BC188" s="679"/>
      <c r="BD188" s="679"/>
      <c r="BE188" s="680"/>
      <c r="BF188" s="16"/>
    </row>
    <row r="189" spans="2:58" ht="13.8" thickBot="1" x14ac:dyDescent="0.25">
      <c r="B189" s="212"/>
      <c r="C189" s="395"/>
      <c r="D189" s="395"/>
      <c r="E189" s="395"/>
      <c r="F189" s="395"/>
      <c r="G189" s="16"/>
      <c r="H189" s="16"/>
      <c r="I189" s="16"/>
      <c r="J189" s="16"/>
      <c r="K189" s="16"/>
      <c r="L189" s="16"/>
      <c r="M189" s="16"/>
      <c r="N189" s="16"/>
      <c r="O189" s="16"/>
      <c r="P189" s="16"/>
      <c r="Q189" s="16"/>
      <c r="R189" s="16"/>
      <c r="S189" s="16"/>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398"/>
      <c r="AP189" s="398"/>
      <c r="AQ189" s="398"/>
      <c r="AR189" s="398"/>
      <c r="AS189" s="398"/>
      <c r="AT189" s="398"/>
      <c r="AU189" s="398"/>
      <c r="AV189" s="398"/>
      <c r="AW189" s="398"/>
      <c r="AX189" s="398"/>
      <c r="AY189" s="398"/>
      <c r="AZ189" s="398"/>
      <c r="BA189" s="398"/>
      <c r="BB189" s="398"/>
      <c r="BC189" s="398"/>
      <c r="BD189" s="440"/>
      <c r="BE189" s="441"/>
      <c r="BF189" s="440"/>
    </row>
    <row r="190" spans="2:58" ht="26.25" customHeight="1" thickTop="1" x14ac:dyDescent="0.2">
      <c r="B190" s="212"/>
      <c r="C190" s="395" t="s">
        <v>254</v>
      </c>
      <c r="D190" s="395"/>
      <c r="E190" s="395"/>
      <c r="F190" s="395"/>
      <c r="G190" s="16"/>
      <c r="H190" s="16"/>
      <c r="I190" s="16"/>
      <c r="J190" s="16"/>
      <c r="K190" s="16"/>
      <c r="L190" s="16"/>
      <c r="M190" s="16"/>
      <c r="N190" s="16"/>
      <c r="O190" s="16"/>
      <c r="P190" s="16"/>
      <c r="Q190" s="16"/>
      <c r="R190" s="16"/>
      <c r="S190" s="16"/>
      <c r="T190" s="675" t="s">
        <v>295</v>
      </c>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6"/>
      <c r="AY190" s="676"/>
      <c r="AZ190" s="676"/>
      <c r="BA190" s="677"/>
      <c r="BB190" s="678" t="str">
        <f>IF(T190="利用しない　※利用する場合は選択してください","",CONCATENATE(IF(T174="石狩","412/",IF(T174="東京","414/","")),VLOOKUP(T190,config!C$174:D$183,2,FALSE)))</f>
        <v/>
      </c>
      <c r="BC190" s="679"/>
      <c r="BD190" s="679"/>
      <c r="BE190" s="680"/>
      <c r="BF190" s="16"/>
    </row>
    <row r="191" spans="2:58" x14ac:dyDescent="0.2">
      <c r="B191" s="212"/>
      <c r="C191" s="395"/>
      <c r="D191" s="395"/>
      <c r="E191" s="395"/>
      <c r="F191" s="395"/>
      <c r="G191" s="16"/>
      <c r="H191" s="16"/>
      <c r="I191" s="16"/>
      <c r="J191" s="16"/>
      <c r="K191" s="16"/>
      <c r="L191" s="16"/>
      <c r="M191" s="16"/>
      <c r="N191" s="16"/>
      <c r="O191" s="16"/>
      <c r="P191" s="16"/>
      <c r="Q191" s="16"/>
      <c r="R191" s="16"/>
      <c r="S191" s="16"/>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398"/>
      <c r="BB191" s="398"/>
      <c r="BC191" s="398"/>
      <c r="BD191" s="440"/>
      <c r="BE191" s="441"/>
      <c r="BF191" s="440"/>
    </row>
    <row r="192" spans="2:58" ht="21.75" customHeight="1" x14ac:dyDescent="0.2">
      <c r="B192" s="212"/>
      <c r="C192" s="394"/>
      <c r="D192" s="395" t="s">
        <v>410</v>
      </c>
      <c r="E192" s="395"/>
      <c r="F192" s="395"/>
      <c r="G192" s="16"/>
      <c r="H192" s="16"/>
      <c r="I192" s="16"/>
      <c r="J192" s="16"/>
      <c r="K192" s="16"/>
      <c r="L192" s="16"/>
      <c r="M192" s="16"/>
      <c r="N192" s="16"/>
      <c r="O192" s="16"/>
      <c r="P192" s="16"/>
      <c r="Q192" s="16"/>
      <c r="R192" s="16"/>
      <c r="S192" s="16"/>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440"/>
      <c r="BE192" s="441"/>
      <c r="BF192" s="440"/>
    </row>
    <row r="193" spans="2:58" ht="13.8" thickBot="1" x14ac:dyDescent="0.25">
      <c r="B193" s="212"/>
      <c r="C193" s="395"/>
      <c r="D193" s="395"/>
      <c r="E193" s="395"/>
      <c r="F193" s="395"/>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398"/>
      <c r="BC193" s="398"/>
      <c r="BD193" s="440"/>
      <c r="BE193" s="441"/>
      <c r="BF193" s="440"/>
    </row>
    <row r="194" spans="2:58" ht="26.25" customHeight="1" thickTop="1" x14ac:dyDescent="0.2">
      <c r="B194" s="212"/>
      <c r="C194" s="395" t="s">
        <v>244</v>
      </c>
      <c r="D194" s="395"/>
      <c r="E194" s="395"/>
      <c r="F194" s="395"/>
      <c r="G194" s="16"/>
      <c r="H194" s="16"/>
      <c r="I194" s="16"/>
      <c r="J194" s="16"/>
      <c r="K194" s="16"/>
      <c r="L194" s="16"/>
      <c r="M194" s="16"/>
      <c r="N194" s="16"/>
      <c r="O194" s="16"/>
      <c r="P194" s="16"/>
      <c r="Q194" s="16"/>
      <c r="R194" s="16"/>
      <c r="S194" s="16"/>
      <c r="T194" s="675" t="s">
        <v>103</v>
      </c>
      <c r="U194" s="676"/>
      <c r="V194" s="676"/>
      <c r="W194" s="676"/>
      <c r="X194" s="676"/>
      <c r="Y194" s="676"/>
      <c r="Z194" s="676"/>
      <c r="AA194" s="676"/>
      <c r="AB194" s="676"/>
      <c r="AC194" s="676"/>
      <c r="AD194" s="676"/>
      <c r="AE194" s="676"/>
      <c r="AF194" s="676"/>
      <c r="AG194" s="676"/>
      <c r="AH194" s="676"/>
      <c r="AI194" s="676"/>
      <c r="AJ194" s="676"/>
      <c r="AK194" s="676"/>
      <c r="AL194" s="676"/>
      <c r="AM194" s="676"/>
      <c r="AN194" s="676"/>
      <c r="AO194" s="676"/>
      <c r="AP194" s="676"/>
      <c r="AQ194" s="676"/>
      <c r="AR194" s="676"/>
      <c r="AS194" s="676"/>
      <c r="AT194" s="676"/>
      <c r="AU194" s="676"/>
      <c r="AV194" s="676"/>
      <c r="AW194" s="676"/>
      <c r="AX194" s="676"/>
      <c r="AY194" s="676"/>
      <c r="AZ194" s="676"/>
      <c r="BA194" s="677"/>
      <c r="BB194" s="678">
        <f>VLOOKUP(T194,config!C$82:D$91,2,FALSE)</f>
        <v>0</v>
      </c>
      <c r="BC194" s="679"/>
      <c r="BD194" s="679"/>
      <c r="BE194" s="680"/>
      <c r="BF194" s="16"/>
    </row>
    <row r="195" spans="2:58" ht="13.8" thickBot="1" x14ac:dyDescent="0.25">
      <c r="B195" s="212"/>
      <c r="C195" s="395"/>
      <c r="D195" s="395"/>
      <c r="E195" s="395"/>
      <c r="F195" s="395"/>
      <c r="G195" s="16"/>
      <c r="H195" s="16"/>
      <c r="I195" s="16"/>
      <c r="J195" s="16"/>
      <c r="K195" s="16"/>
      <c r="L195" s="16"/>
      <c r="M195" s="16"/>
      <c r="N195" s="16"/>
      <c r="O195" s="16"/>
      <c r="P195" s="16"/>
      <c r="Q195" s="16"/>
      <c r="R195" s="16"/>
      <c r="S195" s="16"/>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8"/>
      <c r="AV195" s="398"/>
      <c r="AW195" s="398"/>
      <c r="AX195" s="398"/>
      <c r="AY195" s="398"/>
      <c r="AZ195" s="398"/>
      <c r="BA195" s="398"/>
      <c r="BB195" s="398"/>
      <c r="BC195" s="398"/>
      <c r="BD195" s="440"/>
      <c r="BE195" s="441"/>
      <c r="BF195" s="440"/>
    </row>
    <row r="196" spans="2:58" ht="26.25" customHeight="1" thickTop="1" x14ac:dyDescent="0.2">
      <c r="B196" s="212"/>
      <c r="C196" s="395" t="s">
        <v>256</v>
      </c>
      <c r="D196" s="395"/>
      <c r="E196" s="395"/>
      <c r="F196" s="395"/>
      <c r="G196" s="16"/>
      <c r="H196" s="16"/>
      <c r="I196" s="16"/>
      <c r="J196" s="16"/>
      <c r="K196" s="16"/>
      <c r="L196" s="16"/>
      <c r="M196" s="16"/>
      <c r="N196" s="16"/>
      <c r="O196" s="16"/>
      <c r="P196" s="16"/>
      <c r="Q196" s="16"/>
      <c r="R196" s="16"/>
      <c r="S196" s="16"/>
      <c r="T196" s="675" t="s">
        <v>295</v>
      </c>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676"/>
      <c r="AQ196" s="676"/>
      <c r="AR196" s="676"/>
      <c r="AS196" s="676"/>
      <c r="AT196" s="676"/>
      <c r="AU196" s="676"/>
      <c r="AV196" s="676"/>
      <c r="AW196" s="676"/>
      <c r="AX196" s="676"/>
      <c r="AY196" s="676"/>
      <c r="AZ196" s="676"/>
      <c r="BA196" s="677"/>
      <c r="BB196" s="678">
        <f>VLOOKUP(T196,config!C$97:D$106,2,FALSE)</f>
        <v>0</v>
      </c>
      <c r="BC196" s="679"/>
      <c r="BD196" s="679"/>
      <c r="BE196" s="680"/>
      <c r="BF196" s="16"/>
    </row>
    <row r="197" spans="2:58" ht="13.8" thickBot="1" x14ac:dyDescent="0.25">
      <c r="B197" s="404"/>
      <c r="C197" s="405"/>
      <c r="D197" s="405"/>
      <c r="E197" s="405"/>
      <c r="F197" s="405"/>
      <c r="G197" s="405"/>
      <c r="H197" s="405"/>
      <c r="I197" s="405"/>
      <c r="J197" s="405"/>
      <c r="K197" s="405"/>
      <c r="L197" s="405"/>
      <c r="M197" s="405"/>
      <c r="N197" s="405"/>
      <c r="O197" s="405"/>
      <c r="P197" s="405"/>
      <c r="Q197" s="405"/>
      <c r="R197" s="405"/>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5"/>
      <c r="AY197" s="405"/>
      <c r="AZ197" s="405"/>
      <c r="BA197" s="405"/>
      <c r="BB197" s="405"/>
      <c r="BC197" s="405"/>
      <c r="BD197" s="405"/>
      <c r="BE197" s="406"/>
      <c r="BF197" s="16"/>
    </row>
  </sheetData>
  <sheetProtection password="C082" sheet="1" objects="1" scenarios="1" selectLockedCells="1"/>
  <protectedRanges>
    <protectedRange sqref="AX5:AX6 BB5:BB6 AR5:AR6" name="範囲2_1"/>
  </protectedRanges>
  <dataConsolidate/>
  <mergeCells count="126">
    <mergeCell ref="B12:AP12"/>
    <mergeCell ref="B2:BF4"/>
    <mergeCell ref="B5:U5"/>
    <mergeCell ref="B7:BE7"/>
    <mergeCell ref="B8:BE8"/>
    <mergeCell ref="B16:AP16"/>
    <mergeCell ref="B17:BE17"/>
    <mergeCell ref="B18:BE18"/>
    <mergeCell ref="B19:BE19"/>
    <mergeCell ref="B13:AP13"/>
    <mergeCell ref="B14:BF14"/>
    <mergeCell ref="C15:BF15"/>
    <mergeCell ref="B11:AP11"/>
    <mergeCell ref="B50:C50"/>
    <mergeCell ref="BB60:BE60"/>
    <mergeCell ref="BB62:BE62"/>
    <mergeCell ref="BB64:BE64"/>
    <mergeCell ref="BB66:BE66"/>
    <mergeCell ref="BB68:BE68"/>
    <mergeCell ref="C64:S64"/>
    <mergeCell ref="C27:BB27"/>
    <mergeCell ref="C28:BB28"/>
    <mergeCell ref="AD30:AR30"/>
    <mergeCell ref="I68:S68"/>
    <mergeCell ref="BB70:BE70"/>
    <mergeCell ref="BB74:BE74"/>
    <mergeCell ref="BB76:BE76"/>
    <mergeCell ref="T54:BA54"/>
    <mergeCell ref="T56:BA56"/>
    <mergeCell ref="T58:BA58"/>
    <mergeCell ref="T60:BA60"/>
    <mergeCell ref="T62:BA62"/>
    <mergeCell ref="T64:BA64"/>
    <mergeCell ref="T66:BA66"/>
    <mergeCell ref="T68:BA68"/>
    <mergeCell ref="T70:BA70"/>
    <mergeCell ref="T74:BA74"/>
    <mergeCell ref="T76:BA76"/>
    <mergeCell ref="BB91:BE91"/>
    <mergeCell ref="T93:BA93"/>
    <mergeCell ref="BB93:BE93"/>
    <mergeCell ref="C95:S95"/>
    <mergeCell ref="T95:BA95"/>
    <mergeCell ref="BB95:BE95"/>
    <mergeCell ref="B81:C81"/>
    <mergeCell ref="T85:BA85"/>
    <mergeCell ref="T87:BA87"/>
    <mergeCell ref="T89:BA89"/>
    <mergeCell ref="T91:BA91"/>
    <mergeCell ref="T105:BA105"/>
    <mergeCell ref="BB105:BE105"/>
    <mergeCell ref="T107:BA107"/>
    <mergeCell ref="BB107:BE107"/>
    <mergeCell ref="B110:C110"/>
    <mergeCell ref="T97:BA97"/>
    <mergeCell ref="BB97:BE97"/>
    <mergeCell ref="T99:BA99"/>
    <mergeCell ref="BB99:BE99"/>
    <mergeCell ref="T101:BA101"/>
    <mergeCell ref="BB101:BE101"/>
    <mergeCell ref="I99:S99"/>
    <mergeCell ref="T122:BA122"/>
    <mergeCell ref="BB122:BE122"/>
    <mergeCell ref="C124:S124"/>
    <mergeCell ref="T124:BA124"/>
    <mergeCell ref="BB124:BE124"/>
    <mergeCell ref="T114:BA114"/>
    <mergeCell ref="T116:BA116"/>
    <mergeCell ref="T118:BA118"/>
    <mergeCell ref="T120:BA120"/>
    <mergeCell ref="BB120:BE120"/>
    <mergeCell ref="T134:BA134"/>
    <mergeCell ref="BB134:BE134"/>
    <mergeCell ref="T136:BA136"/>
    <mergeCell ref="BB136:BE136"/>
    <mergeCell ref="B141:C141"/>
    <mergeCell ref="T126:BA126"/>
    <mergeCell ref="BB126:BE126"/>
    <mergeCell ref="T128:BA128"/>
    <mergeCell ref="BB128:BE128"/>
    <mergeCell ref="T130:BA130"/>
    <mergeCell ref="BB130:BE130"/>
    <mergeCell ref="I128:S128"/>
    <mergeCell ref="T153:BA153"/>
    <mergeCell ref="BB153:BE153"/>
    <mergeCell ref="C155:S155"/>
    <mergeCell ref="T155:BA155"/>
    <mergeCell ref="BB155:BE155"/>
    <mergeCell ref="T145:BA145"/>
    <mergeCell ref="T147:BA147"/>
    <mergeCell ref="T149:BA149"/>
    <mergeCell ref="T151:BA151"/>
    <mergeCell ref="BB151:BE151"/>
    <mergeCell ref="T165:BA165"/>
    <mergeCell ref="BB165:BE165"/>
    <mergeCell ref="T167:BA167"/>
    <mergeCell ref="BB167:BE167"/>
    <mergeCell ref="B170:C170"/>
    <mergeCell ref="T157:BA157"/>
    <mergeCell ref="BB157:BE157"/>
    <mergeCell ref="T159:BA159"/>
    <mergeCell ref="BB159:BE159"/>
    <mergeCell ref="T161:BA161"/>
    <mergeCell ref="BB161:BE161"/>
    <mergeCell ref="I159:S159"/>
    <mergeCell ref="I188:S188"/>
    <mergeCell ref="T194:BA194"/>
    <mergeCell ref="BB194:BE194"/>
    <mergeCell ref="T196:BA196"/>
    <mergeCell ref="BB196:BE196"/>
    <mergeCell ref="T186:BA186"/>
    <mergeCell ref="BB186:BE186"/>
    <mergeCell ref="T188:BA188"/>
    <mergeCell ref="BB188:BE188"/>
    <mergeCell ref="T190:BA190"/>
    <mergeCell ref="BB190:BE190"/>
    <mergeCell ref="T182:BA182"/>
    <mergeCell ref="BB182:BE182"/>
    <mergeCell ref="C184:S184"/>
    <mergeCell ref="T184:BA184"/>
    <mergeCell ref="BB184:BE184"/>
    <mergeCell ref="T174:BA174"/>
    <mergeCell ref="T176:BA176"/>
    <mergeCell ref="T178:BA178"/>
    <mergeCell ref="T180:BA180"/>
    <mergeCell ref="BB180:BE180"/>
  </mergeCells>
  <phoneticPr fontId="4"/>
  <conditionalFormatting sqref="T64">
    <cfRule type="expression" dxfId="163" priority="65" stopIfTrue="1">
      <formula>T64&lt;&gt;"選択してください"</formula>
    </cfRule>
    <cfRule type="expression" dxfId="162" priority="66" stopIfTrue="1">
      <formula>COUNTIF(T62,"*2012*")</formula>
    </cfRule>
    <cfRule type="expression" dxfId="161" priority="67" stopIfTrue="1">
      <formula>COUNTIF(T62,"*2008*")</formula>
    </cfRule>
  </conditionalFormatting>
  <conditionalFormatting sqref="T54 T58 T60 T62 T74">
    <cfRule type="expression" dxfId="160" priority="64">
      <formula>T54="選択してください"</formula>
    </cfRule>
  </conditionalFormatting>
  <conditionalFormatting sqref="T68">
    <cfRule type="expression" dxfId="159" priority="59">
      <formula>T68="選択してください"</formula>
    </cfRule>
  </conditionalFormatting>
  <conditionalFormatting sqref="T66">
    <cfRule type="expression" dxfId="158" priority="60">
      <formula>T66="選択してください"</formula>
    </cfRule>
  </conditionalFormatting>
  <conditionalFormatting sqref="T95">
    <cfRule type="expression" dxfId="157" priority="22" stopIfTrue="1">
      <formula>T95&lt;&gt;"選択してください"</formula>
    </cfRule>
    <cfRule type="expression" dxfId="156" priority="23" stopIfTrue="1">
      <formula>COUNTIF(T93,"*2012*")</formula>
    </cfRule>
    <cfRule type="expression" dxfId="155" priority="24" stopIfTrue="1">
      <formula>COUNTIF(T93,"*2008*")</formula>
    </cfRule>
  </conditionalFormatting>
  <conditionalFormatting sqref="T85 T89 T91 T93 T105">
    <cfRule type="expression" dxfId="154" priority="21">
      <formula>T85="選択してください"</formula>
    </cfRule>
  </conditionalFormatting>
  <conditionalFormatting sqref="T99">
    <cfRule type="expression" dxfId="153" priority="19">
      <formula>T99="選択してください"</formula>
    </cfRule>
  </conditionalFormatting>
  <conditionalFormatting sqref="T97">
    <cfRule type="expression" dxfId="152" priority="20">
      <formula>T97="選択してください"</formula>
    </cfRule>
  </conditionalFormatting>
  <conditionalFormatting sqref="T124">
    <cfRule type="expression" dxfId="151" priority="16" stopIfTrue="1">
      <formula>T124&lt;&gt;"選択してください"</formula>
    </cfRule>
    <cfRule type="expression" dxfId="150" priority="17" stopIfTrue="1">
      <formula>COUNTIF(T122,"*2012*")</formula>
    </cfRule>
    <cfRule type="expression" dxfId="149" priority="18" stopIfTrue="1">
      <formula>COUNTIF(T122,"*2008*")</formula>
    </cfRule>
  </conditionalFormatting>
  <conditionalFormatting sqref="T114 T118 T120 T122 T134">
    <cfRule type="expression" dxfId="148" priority="15">
      <formula>T114="選択してください"</formula>
    </cfRule>
  </conditionalFormatting>
  <conditionalFormatting sqref="T128">
    <cfRule type="expression" dxfId="147" priority="13">
      <formula>T128="選択してください"</formula>
    </cfRule>
  </conditionalFormatting>
  <conditionalFormatting sqref="T126">
    <cfRule type="expression" dxfId="146" priority="14">
      <formula>T126="選択してください"</formula>
    </cfRule>
  </conditionalFormatting>
  <conditionalFormatting sqref="T155">
    <cfRule type="expression" dxfId="145" priority="10" stopIfTrue="1">
      <formula>T155&lt;&gt;"選択してください"</formula>
    </cfRule>
    <cfRule type="expression" dxfId="144" priority="11" stopIfTrue="1">
      <formula>COUNTIF(T153,"*2012*")</formula>
    </cfRule>
    <cfRule type="expression" dxfId="143" priority="12" stopIfTrue="1">
      <formula>COUNTIF(T153,"*2008*")</formula>
    </cfRule>
  </conditionalFormatting>
  <conditionalFormatting sqref="T145 T149 T151 T153 T165">
    <cfRule type="expression" dxfId="142" priority="9">
      <formula>T145="選択してください"</formula>
    </cfRule>
  </conditionalFormatting>
  <conditionalFormatting sqref="T159">
    <cfRule type="expression" dxfId="141" priority="7">
      <formula>T159="選択してください"</formula>
    </cfRule>
  </conditionalFormatting>
  <conditionalFormatting sqref="T157">
    <cfRule type="expression" dxfId="140" priority="8">
      <formula>T157="選択してください"</formula>
    </cfRule>
  </conditionalFormatting>
  <conditionalFormatting sqref="T184">
    <cfRule type="expression" dxfId="139" priority="4" stopIfTrue="1">
      <formula>T184&lt;&gt;"選択してください"</formula>
    </cfRule>
    <cfRule type="expression" dxfId="138" priority="5" stopIfTrue="1">
      <formula>COUNTIF(T182,"*2012*")</formula>
    </cfRule>
    <cfRule type="expression" dxfId="137" priority="6" stopIfTrue="1">
      <formula>COUNTIF(T182,"*2008*")</formula>
    </cfRule>
  </conditionalFormatting>
  <conditionalFormatting sqref="T174 T178 T180 T182 T194">
    <cfRule type="expression" dxfId="136" priority="3">
      <formula>T174="選択してください"</formula>
    </cfRule>
  </conditionalFormatting>
  <conditionalFormatting sqref="T188">
    <cfRule type="expression" dxfId="135" priority="1">
      <formula>T188="選択してください"</formula>
    </cfRule>
  </conditionalFormatting>
  <conditionalFormatting sqref="T186">
    <cfRule type="expression" dxfId="134" priority="2">
      <formula>T186="選択してください"</formula>
    </cfRule>
  </conditionalFormatting>
  <dataValidations count="3">
    <dataValidation type="whole" allowBlank="1" showInputMessage="1" showErrorMessage="1" error="申込上限は10台までになります" sqref="BB10">
      <formula1>0</formula1>
      <formula2>10</formula2>
    </dataValidation>
    <dataValidation type="whole" allowBlank="1" showInputMessage="1" showErrorMessage="1" sqref="AX5:AZ6">
      <formula1>1</formula1>
      <formula2>12</formula2>
    </dataValidation>
    <dataValidation type="list" allowBlank="1" showInputMessage="1" showErrorMessage="1" sqref="T58 T149 T89 T118 T178">
      <formula1>"選択してください,1,2,3,4,5,6,7,8,9,10"</formula1>
    </dataValidation>
  </dataValidations>
  <hyperlinks>
    <hyperlink ref="AD30" r:id="rId1"/>
  </hyperlinks>
  <printOptions horizontalCentered="1"/>
  <pageMargins left="0.39370078740157483" right="0" top="0" bottom="0" header="0" footer="0"/>
  <pageSetup paperSize="9" scale="64" fitToHeight="3" orientation="portrait" horizontalDpi="300" verticalDpi="300" r:id="rId2"/>
  <headerFooter alignWithMargins="0"/>
  <rowBreaks count="2" manualBreakCount="2">
    <brk id="78" max="57" man="1"/>
    <brk id="138" max="57"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OFFSET(config!$G$144,0,0,SUMPRODUCT((config!$G$144:$G$153&lt;&gt;"")*1))</xm:f>
          </x14:formula1>
          <xm:sqref>T66 T157 T97 T126 T186</xm:sqref>
        </x14:dataValidation>
        <x14:dataValidation type="list" allowBlank="1" showInputMessage="1" showErrorMessage="1">
          <x14:formula1>
            <xm:f>OFFSET(config!$G$159,0,0,SUMPRODUCT((config!$G$159:$G$168&lt;&gt;"")*1))</xm:f>
          </x14:formula1>
          <xm:sqref>T68 T159 T99 T128 T188</xm:sqref>
        </x14:dataValidation>
        <x14:dataValidation type="list" allowBlank="1" showInputMessage="1" showErrorMessage="1">
          <x14:formula1>
            <xm:f>OFFSET(config!$G$7,0,0,SUMPRODUCT((config!$G$7:$G$16&lt;&gt;"")*1))</xm:f>
          </x14:formula1>
          <xm:sqref>T54 T145 T85 T114 T174</xm:sqref>
        </x14:dataValidation>
        <x14:dataValidation type="list" allowBlank="1" showInputMessage="1" showErrorMessage="1">
          <x14:formula1>
            <xm:f>OFFSET(config!$G$129,0,0,SUMPRODUCT((config!$G$129:$G$138&lt;&gt;"")*1))</xm:f>
          </x14:formula1>
          <xm:sqref>T60 T151 T91 T120 T180</xm:sqref>
        </x14:dataValidation>
        <x14:dataValidation type="list" allowBlank="1" showInputMessage="1" showErrorMessage="1">
          <x14:formula1>
            <xm:f>OFFSET(config!$G$22,0,0,SUMPRODUCT((config!$G$22:$G$31&lt;&gt;"")*1))</xm:f>
          </x14:formula1>
          <xm:sqref>T62 T153 T93 T122 T182</xm:sqref>
        </x14:dataValidation>
        <x14:dataValidation type="list" allowBlank="1" showInputMessage="1" showErrorMessage="1">
          <x14:formula1>
            <xm:f>IF(T62="選択してください",select_3,IF(COUNTIF(T62,"*2008*"),OFFSET(config!$G$52,0,0,SUMPRODUCT((config!$G$52:$G$61&lt;&gt;"")*1)),IF(COUNTIF(T62,"*2012*"),OFFSET(config!$G$67,0,0,SUMPRODUCT((config!$G$67:$G$76&lt;&gt;"")*1)),select_3)))</xm:f>
          </x14:formula1>
          <xm:sqref>T64 T155 T95 T124 T184</xm:sqref>
        </x14:dataValidation>
        <x14:dataValidation type="list" allowBlank="1" showInputMessage="1" showErrorMessage="1">
          <x14:formula1>
            <xm:f>OFFSET(config!$G$174,0,0,SUMPRODUCT((config!$G$174:$G$183&lt;&gt;"")*1))</xm:f>
          </x14:formula1>
          <xm:sqref>T70 T161 T101 T130 T190</xm:sqref>
        </x14:dataValidation>
        <x14:dataValidation type="list" allowBlank="1" showInputMessage="1" showErrorMessage="1">
          <x14:formula1>
            <xm:f>OFFSET(config!$G$82,0,0,SUMPRODUCT((config!$G$82:$G$91&lt;&gt;"")*1))</xm:f>
          </x14:formula1>
          <xm:sqref>T74 T165 T105 T134 T194</xm:sqref>
        </x14:dataValidation>
        <x14:dataValidation type="list" allowBlank="1" showInputMessage="1" showErrorMessage="1">
          <x14:formula1>
            <xm:f>OFFSET(config!$G$97,0,0,SUMPRODUCT((config!$G$97:$G$106&lt;&gt;"")*1))</xm:f>
          </x14:formula1>
          <xm:sqref>T76 T167 T107 T136 T196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213"/>
  <sheetViews>
    <sheetView showGridLines="0" showZeros="0" view="pageBreakPreview" zoomScaleNormal="85" zoomScaleSheetLayoutView="100" workbookViewId="0">
      <selection activeCell="T60" sqref="T60:BA60"/>
    </sheetView>
  </sheetViews>
  <sheetFormatPr defaultRowHeight="13.2" x14ac:dyDescent="0.2"/>
  <cols>
    <col min="1" max="58" width="2.33203125" customWidth="1"/>
    <col min="59" max="59" width="13.88671875" customWidth="1"/>
    <col min="61" max="61" width="12.44140625" bestFit="1" customWidth="1"/>
    <col min="62" max="62" width="62.33203125" bestFit="1" customWidth="1"/>
  </cols>
  <sheetData>
    <row r="1" spans="1:58"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9"/>
      <c r="BD1" s="9"/>
      <c r="BF1" s="335" t="s">
        <v>414</v>
      </c>
    </row>
    <row r="2" spans="1:58" s="2" customFormat="1" ht="10.5" customHeight="1" x14ac:dyDescent="0.2">
      <c r="A2" s="25"/>
      <c r="B2" s="454" t="s">
        <v>326</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row>
    <row r="3" spans="1:58" s="2" customFormat="1" ht="10.5" customHeight="1" x14ac:dyDescent="0.2">
      <c r="A3" s="26"/>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row>
    <row r="4" spans="1:58" s="2" customFormat="1" ht="10.5" customHeight="1" thickBot="1" x14ac:dyDescent="0.25">
      <c r="A4" s="175"/>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row>
    <row r="5" spans="1:58" s="2" customFormat="1" ht="30" customHeight="1" thickBot="1" x14ac:dyDescent="0.25">
      <c r="A5" s="4"/>
      <c r="B5" s="531" t="s">
        <v>102</v>
      </c>
      <c r="C5" s="532"/>
      <c r="D5" s="532"/>
      <c r="E5" s="532"/>
      <c r="F5" s="532"/>
      <c r="G5" s="532"/>
      <c r="H5" s="532"/>
      <c r="I5" s="532"/>
      <c r="J5" s="532"/>
      <c r="K5" s="532"/>
      <c r="L5" s="532"/>
      <c r="M5" s="532"/>
      <c r="N5" s="532"/>
      <c r="O5" s="532"/>
      <c r="P5" s="532"/>
      <c r="Q5" s="532"/>
      <c r="R5" s="532"/>
      <c r="S5" s="532"/>
      <c r="T5" s="532"/>
      <c r="U5" s="533"/>
      <c r="V5" s="125"/>
      <c r="W5" s="422" t="s">
        <v>59</v>
      </c>
      <c r="X5" s="125"/>
      <c r="Y5" s="125"/>
      <c r="Z5" s="125"/>
      <c r="AA5" s="125"/>
      <c r="AB5" s="125"/>
      <c r="AC5" s="125"/>
      <c r="AD5" s="125"/>
      <c r="AE5" s="125"/>
      <c r="AF5" s="125"/>
      <c r="AG5" s="125"/>
      <c r="AH5" s="125"/>
      <c r="AI5" s="125"/>
      <c r="AJ5" s="125"/>
      <c r="AK5" s="125"/>
      <c r="AL5" s="125"/>
      <c r="AM5" s="125"/>
      <c r="AN5" s="16"/>
      <c r="AO5" s="16"/>
      <c r="AP5" s="16"/>
      <c r="AQ5" s="16"/>
      <c r="AR5" s="336"/>
      <c r="AS5" s="50"/>
      <c r="AT5" s="50"/>
      <c r="AU5" s="50"/>
      <c r="AV5" s="50"/>
      <c r="AW5" s="51"/>
      <c r="AX5" s="336"/>
      <c r="AY5" s="336"/>
      <c r="AZ5" s="336"/>
      <c r="BA5" s="51"/>
      <c r="BB5" s="336"/>
      <c r="BC5" s="336"/>
      <c r="BD5" s="336"/>
      <c r="BE5" s="51"/>
      <c r="BF5" s="3"/>
    </row>
    <row r="6" spans="1:58" ht="9" customHeight="1" x14ac:dyDescent="0.2"/>
    <row r="7" spans="1:58" s="151" customFormat="1" ht="15" customHeight="1" x14ac:dyDescent="0.15">
      <c r="A7" s="150"/>
      <c r="B7" s="640" t="s">
        <v>80</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row>
    <row r="8" spans="1:58" s="151" customFormat="1" ht="15" customHeight="1" x14ac:dyDescent="0.15">
      <c r="A8" s="150"/>
      <c r="B8" s="640" t="s">
        <v>134</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row>
    <row r="9" spans="1:58" s="151" customFormat="1" ht="15" customHeight="1" x14ac:dyDescent="0.15">
      <c r="A9" s="150"/>
      <c r="B9" s="7" t="s">
        <v>234</v>
      </c>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37"/>
      <c r="AM9" s="337"/>
      <c r="AN9" s="337"/>
      <c r="AO9" s="337"/>
      <c r="AP9" s="337"/>
      <c r="AQ9" s="337"/>
      <c r="AR9" s="337"/>
      <c r="AS9" s="337"/>
      <c r="AT9" s="337"/>
      <c r="AU9" s="337"/>
      <c r="AV9" s="337"/>
      <c r="AW9" s="337"/>
      <c r="AX9" s="337"/>
      <c r="AY9" s="337"/>
      <c r="AZ9" s="337"/>
      <c r="BA9" s="337"/>
      <c r="BB9" s="337"/>
      <c r="BC9" s="337"/>
      <c r="BD9" s="337"/>
      <c r="BE9" s="337"/>
    </row>
    <row r="10" spans="1:58" s="151" customFormat="1" ht="15" customHeight="1" x14ac:dyDescent="0.15">
      <c r="A10" s="150"/>
      <c r="B10" s="253" t="s">
        <v>235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52"/>
      <c r="BC10" s="152"/>
      <c r="BD10" s="152"/>
      <c r="BE10" s="149"/>
    </row>
    <row r="11" spans="1:58" s="5" customFormat="1" ht="15" customHeight="1" x14ac:dyDescent="0.2">
      <c r="A11" s="334"/>
      <c r="B11" s="694" t="s">
        <v>82</v>
      </c>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156"/>
      <c r="AR11" s="149"/>
      <c r="AS11" s="149"/>
      <c r="AT11" s="149"/>
      <c r="AU11" s="149"/>
      <c r="AV11" s="149"/>
      <c r="AW11" s="149"/>
      <c r="AX11" s="149"/>
      <c r="AY11" s="149"/>
      <c r="AZ11" s="149"/>
      <c r="BA11" s="149"/>
      <c r="BB11" s="153"/>
      <c r="BC11" s="153"/>
      <c r="BD11" s="153"/>
      <c r="BE11" s="149"/>
    </row>
    <row r="12" spans="1:58" s="5" customFormat="1" ht="15" customHeight="1" x14ac:dyDescent="0.2">
      <c r="A12" s="334"/>
      <c r="B12" s="694" t="s">
        <v>83</v>
      </c>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156"/>
      <c r="AR12" s="149"/>
      <c r="AS12" s="149"/>
      <c r="AT12" s="149"/>
      <c r="AU12" s="149"/>
      <c r="AV12" s="149"/>
      <c r="AW12" s="149"/>
      <c r="AX12" s="149"/>
      <c r="AY12" s="149"/>
      <c r="AZ12" s="149"/>
      <c r="BA12" s="149"/>
      <c r="BB12" s="153"/>
      <c r="BC12" s="153"/>
      <c r="BD12" s="153"/>
      <c r="BE12" s="149"/>
    </row>
    <row r="13" spans="1:58" s="5" customFormat="1" ht="15" customHeight="1" x14ac:dyDescent="0.2">
      <c r="A13" s="334"/>
      <c r="B13" s="694" t="s">
        <v>81</v>
      </c>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156"/>
      <c r="AR13" s="149"/>
      <c r="AS13" s="149"/>
      <c r="AT13" s="149"/>
      <c r="AU13" s="149"/>
      <c r="AV13" s="149"/>
      <c r="AW13" s="149"/>
      <c r="AX13" s="149"/>
      <c r="AY13" s="149"/>
      <c r="AZ13" s="149"/>
      <c r="BA13" s="149"/>
      <c r="BB13" s="153"/>
      <c r="BC13" s="153"/>
      <c r="BD13" s="153"/>
      <c r="BE13" s="149"/>
    </row>
    <row r="14" spans="1:58" s="5" customFormat="1" ht="15" customHeight="1" x14ac:dyDescent="0.2">
      <c r="A14" s="334"/>
      <c r="B14" s="694" t="s">
        <v>118</v>
      </c>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row>
    <row r="15" spans="1:58" s="5" customFormat="1" ht="15" customHeight="1" x14ac:dyDescent="0.2">
      <c r="A15" s="334"/>
      <c r="B15" s="338"/>
      <c r="C15" s="695" t="s">
        <v>119</v>
      </c>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row>
    <row r="16" spans="1:58" s="5" customFormat="1" ht="15" customHeight="1" x14ac:dyDescent="0.2">
      <c r="A16" s="334"/>
      <c r="B16" s="694" t="s">
        <v>411</v>
      </c>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156"/>
      <c r="AR16" s="149"/>
      <c r="AS16" s="149"/>
      <c r="AT16" s="149"/>
      <c r="AU16" s="149"/>
      <c r="AV16" s="149"/>
      <c r="AW16" s="149"/>
      <c r="AX16" s="149"/>
      <c r="AY16" s="149"/>
      <c r="AZ16" s="149"/>
      <c r="BA16" s="149"/>
      <c r="BB16" s="153"/>
      <c r="BC16" s="153"/>
      <c r="BD16" s="153"/>
      <c r="BE16" s="149"/>
    </row>
    <row r="17" spans="1:57" s="5" customFormat="1" ht="15" customHeight="1" x14ac:dyDescent="0.2">
      <c r="A17" s="334"/>
      <c r="B17" s="694" t="s">
        <v>412</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row>
    <row r="18" spans="1:57" s="5" customFormat="1" ht="15" customHeight="1" x14ac:dyDescent="0.2">
      <c r="A18" s="334"/>
      <c r="B18" s="694" t="s">
        <v>413</v>
      </c>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row>
    <row r="19" spans="1:57" s="5" customFormat="1" ht="15" customHeight="1" x14ac:dyDescent="0.2">
      <c r="A19" s="334"/>
      <c r="B19" s="694" t="s">
        <v>117</v>
      </c>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row>
    <row r="20" spans="1:57" s="5" customFormat="1" ht="15" customHeight="1" x14ac:dyDescent="0.2">
      <c r="A20" s="334"/>
      <c r="B20" s="5" t="s">
        <v>417</v>
      </c>
      <c r="C20" s="393"/>
      <c r="D20" s="393"/>
      <c r="E20" s="393"/>
      <c r="F20" s="338"/>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156"/>
      <c r="AR20" s="149"/>
      <c r="AS20" s="149"/>
      <c r="AT20" s="149"/>
      <c r="AU20" s="149"/>
      <c r="AV20" s="149"/>
      <c r="AW20" s="149"/>
      <c r="AX20" s="149"/>
      <c r="AY20" s="149"/>
      <c r="AZ20" s="149"/>
      <c r="BA20" s="149"/>
      <c r="BB20" s="153"/>
      <c r="BC20" s="153"/>
      <c r="BD20" s="153"/>
      <c r="BE20" s="149"/>
    </row>
    <row r="21" spans="1:57" s="5" customFormat="1" ht="15" customHeight="1" x14ac:dyDescent="0.2">
      <c r="A21" s="334"/>
      <c r="B21" s="5" t="s">
        <v>420</v>
      </c>
      <c r="C21" s="393"/>
      <c r="D21" s="393"/>
      <c r="E21" s="393"/>
      <c r="F21" s="338"/>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156"/>
      <c r="AR21" s="149"/>
      <c r="AS21" s="149"/>
      <c r="AT21" s="149"/>
      <c r="AU21" s="149"/>
      <c r="AV21" s="149"/>
      <c r="AW21" s="149"/>
      <c r="AX21" s="149"/>
      <c r="AY21" s="149"/>
      <c r="AZ21" s="149"/>
      <c r="BA21" s="149"/>
      <c r="BB21" s="153"/>
      <c r="BC21" s="153"/>
      <c r="BD21" s="153"/>
      <c r="BE21" s="149"/>
    </row>
    <row r="22" spans="1:57" s="5" customFormat="1" ht="15" customHeight="1" x14ac:dyDescent="0.2">
      <c r="A22" s="334"/>
      <c r="B22" s="5" t="s">
        <v>322</v>
      </c>
      <c r="C22" s="393"/>
      <c r="D22" s="393"/>
      <c r="E22" s="393"/>
      <c r="F22" s="338"/>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156"/>
      <c r="AR22" s="149"/>
      <c r="AS22" s="149"/>
      <c r="AT22" s="149"/>
      <c r="AU22" s="149"/>
      <c r="AV22" s="149"/>
      <c r="AW22" s="149"/>
      <c r="AX22" s="149"/>
      <c r="AY22" s="149"/>
      <c r="AZ22" s="149"/>
      <c r="BA22" s="149"/>
      <c r="BB22" s="153"/>
      <c r="BC22" s="153"/>
      <c r="BD22" s="153"/>
      <c r="BE22" s="149"/>
    </row>
    <row r="23" spans="1:57" s="5" customFormat="1" ht="15" customHeight="1" x14ac:dyDescent="0.2">
      <c r="A23" s="334"/>
      <c r="B23" s="5" t="s">
        <v>323</v>
      </c>
      <c r="C23" s="393"/>
      <c r="D23" s="393"/>
      <c r="E23" s="393"/>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338"/>
      <c r="AP23" s="338"/>
      <c r="AQ23" s="156"/>
      <c r="AR23" s="149"/>
      <c r="AS23" s="149"/>
      <c r="AT23" s="149"/>
      <c r="AU23" s="149"/>
      <c r="AV23" s="149"/>
      <c r="AW23" s="149"/>
      <c r="AX23" s="149"/>
      <c r="AY23" s="149"/>
      <c r="AZ23" s="149"/>
      <c r="BA23" s="149"/>
      <c r="BB23" s="153"/>
      <c r="BC23" s="153"/>
      <c r="BD23" s="153"/>
      <c r="BE23" s="149"/>
    </row>
    <row r="24" spans="1:57" s="5" customFormat="1" ht="15" customHeight="1" x14ac:dyDescent="0.2">
      <c r="A24" s="334"/>
      <c r="B24" s="5" t="s">
        <v>421</v>
      </c>
      <c r="C24" s="393"/>
      <c r="D24" s="393"/>
      <c r="E24" s="393"/>
      <c r="F24" s="338"/>
      <c r="G24" s="338"/>
      <c r="H24" s="338"/>
      <c r="I24" s="338"/>
      <c r="J24" s="338"/>
      <c r="K24" s="338"/>
      <c r="L24" s="338"/>
      <c r="M24" s="338"/>
      <c r="N24" s="338"/>
      <c r="O24" s="338"/>
      <c r="P24" s="338"/>
      <c r="Q24" s="338"/>
      <c r="R24" s="338"/>
      <c r="S24" s="338"/>
      <c r="T24" s="338"/>
      <c r="U24" s="338"/>
      <c r="V24" s="338"/>
      <c r="W24" s="338"/>
      <c r="X24" s="338"/>
      <c r="Y24" s="338"/>
      <c r="Z24" s="338"/>
      <c r="AA24" s="338"/>
      <c r="AB24" s="338"/>
      <c r="AC24" s="338"/>
      <c r="AD24" s="338"/>
      <c r="AE24" s="338"/>
      <c r="AF24" s="338"/>
      <c r="AG24" s="338"/>
      <c r="AH24" s="338"/>
      <c r="AI24" s="338"/>
      <c r="AJ24" s="338"/>
      <c r="AK24" s="338"/>
      <c r="AL24" s="338"/>
      <c r="AM24" s="338"/>
      <c r="AN24" s="338"/>
      <c r="AO24" s="338"/>
      <c r="AP24" s="338"/>
      <c r="AQ24" s="156"/>
      <c r="AR24" s="149"/>
      <c r="AS24" s="149"/>
      <c r="AT24" s="149"/>
      <c r="AU24" s="149"/>
      <c r="AV24" s="149"/>
      <c r="AW24" s="149"/>
      <c r="AX24" s="149"/>
      <c r="AY24" s="149"/>
      <c r="AZ24" s="149"/>
      <c r="BA24" s="149"/>
      <c r="BB24" s="153"/>
      <c r="BC24" s="153"/>
      <c r="BD24" s="153"/>
      <c r="BE24" s="149"/>
    </row>
    <row r="25" spans="1:57" s="5" customFormat="1" ht="15" customHeight="1" x14ac:dyDescent="0.2">
      <c r="A25" s="334"/>
      <c r="B25" s="5" t="s">
        <v>422</v>
      </c>
      <c r="C25" s="393"/>
      <c r="D25" s="393"/>
      <c r="E25" s="393"/>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8"/>
      <c r="AQ25" s="156"/>
      <c r="AR25" s="149"/>
      <c r="AS25" s="149"/>
      <c r="AT25" s="149"/>
      <c r="AU25" s="149"/>
      <c r="AV25" s="149"/>
      <c r="AW25" s="149"/>
      <c r="AX25" s="149"/>
      <c r="AY25" s="149"/>
      <c r="AZ25" s="149"/>
      <c r="BA25" s="149"/>
      <c r="BB25" s="153"/>
      <c r="BC25" s="153"/>
      <c r="BD25" s="153"/>
      <c r="BE25" s="149"/>
    </row>
    <row r="26" spans="1:57" s="5" customFormat="1" ht="15" customHeight="1" x14ac:dyDescent="0.2">
      <c r="A26" s="334"/>
      <c r="B26" s="5" t="s">
        <v>296</v>
      </c>
      <c r="C26" s="393"/>
      <c r="D26" s="393"/>
      <c r="E26" s="393"/>
      <c r="F26" s="338"/>
      <c r="G26" s="338"/>
      <c r="H26" s="338"/>
      <c r="I26" s="338"/>
      <c r="J26" s="338"/>
      <c r="K26" s="338"/>
      <c r="L26" s="338"/>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8"/>
      <c r="AM26" s="338"/>
      <c r="AN26" s="338"/>
      <c r="AO26" s="338"/>
      <c r="AP26" s="338"/>
      <c r="AQ26" s="156"/>
      <c r="AR26" s="149"/>
      <c r="AS26" s="149"/>
      <c r="AT26" s="149"/>
      <c r="AU26" s="149"/>
      <c r="AV26" s="149"/>
      <c r="AW26" s="149"/>
      <c r="AX26" s="149"/>
      <c r="AY26" s="149"/>
      <c r="AZ26" s="149"/>
      <c r="BA26" s="149"/>
      <c r="BB26" s="153"/>
      <c r="BC26" s="153"/>
      <c r="BD26" s="153"/>
      <c r="BE26" s="149"/>
    </row>
    <row r="27" spans="1:57" s="5" customFormat="1" ht="15" customHeight="1" x14ac:dyDescent="0.2">
      <c r="A27" s="334"/>
      <c r="B27" s="5" t="s">
        <v>408</v>
      </c>
      <c r="C27" s="393"/>
      <c r="D27" s="393"/>
      <c r="E27" s="393"/>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E27" s="338"/>
      <c r="AF27" s="338"/>
      <c r="AG27" s="338"/>
      <c r="AH27" s="338"/>
      <c r="AI27" s="338"/>
      <c r="AJ27" s="338"/>
      <c r="AK27" s="338"/>
      <c r="AL27" s="338"/>
      <c r="AM27" s="338"/>
      <c r="AN27" s="338"/>
      <c r="AO27" s="338"/>
      <c r="AP27" s="338"/>
      <c r="AQ27" s="156"/>
      <c r="AR27" s="149"/>
      <c r="AS27" s="149"/>
      <c r="AT27" s="149"/>
      <c r="AU27" s="149"/>
      <c r="AV27" s="149"/>
      <c r="AW27" s="149"/>
      <c r="AX27" s="149"/>
      <c r="AY27" s="149"/>
      <c r="AZ27" s="149"/>
      <c r="BA27" s="149"/>
      <c r="BB27" s="153"/>
      <c r="BC27" s="153"/>
      <c r="BD27" s="153"/>
      <c r="BE27" s="149"/>
    </row>
    <row r="28" spans="1:57" s="5" customFormat="1" ht="15" customHeight="1" x14ac:dyDescent="0.2">
      <c r="A28" s="334"/>
      <c r="B28" s="5" t="s">
        <v>297</v>
      </c>
      <c r="C28" s="393"/>
      <c r="D28" s="393"/>
      <c r="E28" s="393"/>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E28" s="338"/>
      <c r="AF28" s="338"/>
      <c r="AG28" s="338"/>
      <c r="AH28" s="338"/>
      <c r="AI28" s="338"/>
      <c r="AJ28" s="338"/>
      <c r="AK28" s="338"/>
      <c r="AL28" s="338"/>
      <c r="AM28" s="338"/>
      <c r="AN28" s="338"/>
      <c r="AO28" s="338"/>
      <c r="AP28" s="338"/>
      <c r="AQ28" s="156"/>
      <c r="AR28" s="149"/>
      <c r="AS28" s="149"/>
      <c r="AT28" s="149"/>
      <c r="AU28" s="149"/>
      <c r="AV28" s="149"/>
      <c r="AW28" s="149"/>
      <c r="AX28" s="149"/>
      <c r="AY28" s="149"/>
      <c r="AZ28" s="149"/>
      <c r="BA28" s="149"/>
      <c r="BB28" s="153"/>
      <c r="BC28" s="153"/>
      <c r="BD28" s="153"/>
      <c r="BE28" s="149"/>
    </row>
    <row r="29" spans="1:57" s="5" customFormat="1" ht="15" customHeight="1" x14ac:dyDescent="0.2">
      <c r="A29" s="334"/>
      <c r="B29" s="5" t="s">
        <v>409</v>
      </c>
      <c r="C29" s="393"/>
      <c r="D29" s="393"/>
      <c r="E29" s="393"/>
      <c r="F29" s="338"/>
      <c r="G29" s="338"/>
      <c r="H29" s="338"/>
      <c r="I29" s="338"/>
      <c r="J29" s="338"/>
      <c r="K29" s="338"/>
      <c r="L29" s="338"/>
      <c r="M29" s="338"/>
      <c r="N29" s="338"/>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338"/>
      <c r="AL29" s="338"/>
      <c r="AM29" s="338"/>
      <c r="AN29" s="338"/>
      <c r="AO29" s="338"/>
      <c r="AP29" s="338"/>
      <c r="AQ29" s="156"/>
      <c r="AR29" s="149"/>
      <c r="AS29" s="149"/>
      <c r="AT29" s="149"/>
      <c r="AU29" s="149"/>
      <c r="AV29" s="149"/>
      <c r="AW29" s="149"/>
      <c r="AX29" s="149"/>
      <c r="AY29" s="149"/>
      <c r="AZ29" s="149"/>
      <c r="BA29" s="149"/>
      <c r="BB29" s="153"/>
      <c r="BC29" s="153"/>
      <c r="BD29" s="153"/>
      <c r="BE29" s="149"/>
    </row>
    <row r="30" spans="1:57" s="5" customFormat="1" ht="15" customHeight="1" thickBot="1" x14ac:dyDescent="0.25">
      <c r="A30" s="334"/>
      <c r="B30" s="338"/>
      <c r="C30" s="338"/>
      <c r="D30" s="338"/>
      <c r="E30" s="338"/>
      <c r="F30" s="338"/>
      <c r="G30" s="338"/>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156"/>
      <c r="AR30" s="149"/>
      <c r="AS30" s="149"/>
      <c r="AT30" s="149"/>
      <c r="AU30" s="149"/>
      <c r="AV30" s="149"/>
      <c r="AW30" s="149"/>
      <c r="AX30" s="149"/>
      <c r="AY30" s="149"/>
      <c r="AZ30" s="149"/>
      <c r="BA30" s="149"/>
      <c r="BB30" s="153"/>
      <c r="BC30" s="153"/>
      <c r="BD30" s="153"/>
      <c r="BE30" s="149"/>
    </row>
    <row r="31" spans="1:57" s="223" customFormat="1" ht="22.5" customHeight="1" thickBot="1" x14ac:dyDescent="0.25">
      <c r="A31" s="222"/>
      <c r="B31" s="350" t="s">
        <v>221</v>
      </c>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2"/>
      <c r="AJ31" s="352"/>
      <c r="AK31" s="352"/>
      <c r="AL31" s="352"/>
      <c r="AM31" s="352"/>
      <c r="AN31" s="352"/>
      <c r="AO31" s="352"/>
      <c r="AP31" s="352"/>
      <c r="AQ31" s="353"/>
      <c r="AR31" s="351"/>
      <c r="AS31" s="351"/>
      <c r="AT31" s="351"/>
      <c r="AU31" s="351"/>
      <c r="AV31" s="351"/>
      <c r="AW31" s="351"/>
      <c r="AX31" s="351"/>
      <c r="AY31" s="351"/>
      <c r="AZ31" s="351"/>
      <c r="BA31" s="351"/>
      <c r="BB31" s="354"/>
      <c r="BC31" s="413"/>
      <c r="BD31" s="414"/>
      <c r="BE31" s="415"/>
    </row>
    <row r="32" spans="1:57" s="113" customFormat="1" ht="8.4" x14ac:dyDescent="0.2">
      <c r="A32" s="111"/>
      <c r="B32" s="355"/>
      <c r="C32" s="356"/>
      <c r="D32" s="356"/>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8"/>
      <c r="AS32" s="358"/>
      <c r="AT32" s="358"/>
      <c r="AU32" s="358"/>
      <c r="AV32" s="358"/>
      <c r="AW32" s="358"/>
      <c r="AX32" s="358"/>
      <c r="AY32" s="358"/>
      <c r="AZ32" s="358"/>
      <c r="BA32" s="358"/>
      <c r="BB32" s="421"/>
      <c r="BC32" s="277"/>
      <c r="BD32" s="277"/>
      <c r="BE32" s="416"/>
    </row>
    <row r="33" spans="1:58" s="5" customFormat="1" ht="15" customHeight="1" x14ac:dyDescent="0.2">
      <c r="A33" s="445"/>
      <c r="B33" s="359"/>
      <c r="C33" s="692" t="s">
        <v>237</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153"/>
      <c r="BD33" s="153"/>
      <c r="BE33" s="417"/>
    </row>
    <row r="34" spans="1:58" s="5" customFormat="1" ht="15" customHeight="1" x14ac:dyDescent="0.2">
      <c r="A34" s="445"/>
      <c r="B34" s="359"/>
      <c r="C34" s="692" t="s">
        <v>471</v>
      </c>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153"/>
      <c r="BD34" s="153"/>
      <c r="BE34" s="417"/>
    </row>
    <row r="35" spans="1:58" s="5" customFormat="1" ht="15" customHeight="1" x14ac:dyDescent="0.2">
      <c r="A35" s="445"/>
      <c r="B35" s="359"/>
      <c r="C35" s="254" t="s">
        <v>227</v>
      </c>
      <c r="D35" s="254"/>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7"/>
      <c r="AD35" s="7"/>
      <c r="AE35" s="7"/>
      <c r="AF35" s="7"/>
      <c r="AG35" s="7"/>
      <c r="AH35" s="7"/>
      <c r="AI35" s="7"/>
      <c r="AJ35" s="7"/>
      <c r="AK35" s="7"/>
      <c r="AL35" s="7"/>
      <c r="AM35" s="7"/>
      <c r="AN35" s="7"/>
      <c r="AO35" s="7"/>
      <c r="AP35" s="7"/>
      <c r="AQ35" s="7"/>
      <c r="AR35" s="149"/>
      <c r="AS35" s="149"/>
      <c r="AT35" s="149"/>
      <c r="AU35" s="149"/>
      <c r="AV35" s="149"/>
      <c r="AW35" s="149"/>
      <c r="AX35" s="149"/>
      <c r="AY35" s="149"/>
      <c r="AZ35" s="149"/>
      <c r="BA35" s="149"/>
      <c r="BB35" s="153"/>
      <c r="BC35" s="153"/>
      <c r="BD35" s="153"/>
      <c r="BE35" s="417"/>
    </row>
    <row r="36" spans="1:58" s="5" customFormat="1" ht="15" customHeight="1" x14ac:dyDescent="0.2">
      <c r="A36" s="445"/>
      <c r="B36" s="359"/>
      <c r="C36" s="254" t="s">
        <v>226</v>
      </c>
      <c r="D36" s="254"/>
      <c r="E36" s="221"/>
      <c r="F36" s="221"/>
      <c r="G36" s="221"/>
      <c r="H36" s="221"/>
      <c r="I36" s="221"/>
      <c r="J36" s="221"/>
      <c r="K36" s="221"/>
      <c r="L36" s="221"/>
      <c r="M36" s="221"/>
      <c r="N36" s="221"/>
      <c r="O36" s="221"/>
      <c r="P36" s="221"/>
      <c r="Q36" s="221"/>
      <c r="R36" s="221"/>
      <c r="S36" s="221"/>
      <c r="T36" s="221"/>
      <c r="U36" s="221"/>
      <c r="V36" s="221"/>
      <c r="W36" s="7"/>
      <c r="X36" s="173"/>
      <c r="Y36" s="173"/>
      <c r="Z36" s="173"/>
      <c r="AA36" s="7"/>
      <c r="AB36" s="7"/>
      <c r="AC36" s="7"/>
      <c r="AD36" s="693" t="s">
        <v>199</v>
      </c>
      <c r="AE36" s="693"/>
      <c r="AF36" s="693"/>
      <c r="AG36" s="693"/>
      <c r="AH36" s="693"/>
      <c r="AI36" s="693"/>
      <c r="AJ36" s="693"/>
      <c r="AK36" s="693"/>
      <c r="AL36" s="693"/>
      <c r="AM36" s="693"/>
      <c r="AN36" s="693"/>
      <c r="AO36" s="693"/>
      <c r="AP36" s="693"/>
      <c r="AQ36" s="693"/>
      <c r="AR36" s="693"/>
      <c r="AS36" s="149"/>
      <c r="AT36" s="149"/>
      <c r="AU36" s="149"/>
      <c r="AV36" s="149"/>
      <c r="AW36" s="149"/>
      <c r="AX36" s="149"/>
      <c r="AY36" s="149"/>
      <c r="AZ36" s="7"/>
      <c r="BA36" s="149"/>
      <c r="BB36" s="153"/>
      <c r="BC36" s="153"/>
      <c r="BD36" s="153"/>
      <c r="BE36" s="417"/>
    </row>
    <row r="37" spans="1:58" s="5" customFormat="1" ht="15" customHeight="1" x14ac:dyDescent="0.2">
      <c r="A37" s="445"/>
      <c r="B37" s="361"/>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149"/>
      <c r="AS37" s="149"/>
      <c r="AT37" s="149"/>
      <c r="AU37" s="149"/>
      <c r="AV37" s="149"/>
      <c r="AW37" s="149"/>
      <c r="AX37" s="149"/>
      <c r="AY37" s="149"/>
      <c r="AZ37" s="149"/>
      <c r="BA37" s="149"/>
      <c r="BB37" s="153"/>
      <c r="BC37" s="153"/>
      <c r="BD37" s="153"/>
      <c r="BE37" s="417"/>
    </row>
    <row r="38" spans="1:58" s="5" customFormat="1" ht="15" customHeight="1" x14ac:dyDescent="0.2">
      <c r="A38"/>
      <c r="B38" s="362"/>
      <c r="C38" s="204"/>
      <c r="D38" s="205"/>
      <c r="E38" s="205"/>
      <c r="F38" s="205"/>
      <c r="G38" s="205"/>
      <c r="H38" s="205"/>
      <c r="I38" s="205"/>
      <c r="J38" s="205"/>
      <c r="K38" s="205"/>
      <c r="L38" s="205"/>
      <c r="M38" s="205"/>
      <c r="N38" s="205"/>
      <c r="O38" s="205"/>
      <c r="P38" s="174"/>
      <c r="Q38" s="203"/>
      <c r="R38" s="203"/>
      <c r="S38" s="203"/>
      <c r="T38" s="203"/>
      <c r="U38" s="203"/>
      <c r="V38" s="203"/>
      <c r="W38" s="174"/>
      <c r="X38" s="203"/>
      <c r="Y38" s="203"/>
      <c r="Z38" s="203"/>
      <c r="AA38" s="203"/>
      <c r="AB38" s="203"/>
      <c r="AC38" s="203"/>
      <c r="AD38" s="203"/>
      <c r="AE38" s="203"/>
      <c r="AF38" s="203"/>
      <c r="AG38" s="203"/>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16"/>
      <c r="BD38" s="16"/>
      <c r="BE38" s="418"/>
      <c r="BF38"/>
    </row>
    <row r="39" spans="1:58" s="5" customFormat="1" ht="15" customHeight="1" x14ac:dyDescent="0.2">
      <c r="A39"/>
      <c r="B39" s="362"/>
      <c r="C39" s="204"/>
      <c r="D39" s="205"/>
      <c r="E39" s="205"/>
      <c r="F39" s="205"/>
      <c r="G39" s="205"/>
      <c r="H39" s="205"/>
      <c r="I39" s="205"/>
      <c r="J39" s="205"/>
      <c r="K39" s="205"/>
      <c r="L39" s="205"/>
      <c r="M39" s="205"/>
      <c r="N39" s="205"/>
      <c r="O39" s="205"/>
      <c r="P39" s="174"/>
      <c r="Q39" s="203"/>
      <c r="R39" s="203"/>
      <c r="S39" s="203"/>
      <c r="T39" s="203"/>
      <c r="U39" s="203"/>
      <c r="V39" s="203"/>
      <c r="W39" s="174"/>
      <c r="X39" s="203"/>
      <c r="Y39" s="203"/>
      <c r="Z39" s="203"/>
      <c r="AA39" s="203"/>
      <c r="AB39" s="203"/>
      <c r="AC39" s="203"/>
      <c r="AD39" s="203"/>
      <c r="AE39" s="203"/>
      <c r="AF39" s="203"/>
      <c r="AG39" s="203"/>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16"/>
      <c r="BD39" s="16"/>
      <c r="BE39" s="418"/>
      <c r="BF39"/>
    </row>
    <row r="40" spans="1:58" s="5" customFormat="1" ht="15" customHeight="1" x14ac:dyDescent="0.2">
      <c r="A40"/>
      <c r="B40" s="363"/>
      <c r="C40" s="7"/>
      <c r="D40" s="205"/>
      <c r="E40" s="205"/>
      <c r="F40" s="205"/>
      <c r="G40" s="205"/>
      <c r="H40" s="205"/>
      <c r="I40" s="205"/>
      <c r="J40" s="205"/>
      <c r="K40" s="205"/>
      <c r="L40" s="205"/>
      <c r="M40" s="205"/>
      <c r="N40" s="205"/>
      <c r="O40" s="205"/>
      <c r="P40" s="174"/>
      <c r="Q40" s="203"/>
      <c r="R40" s="203"/>
      <c r="S40" s="203"/>
      <c r="T40" s="203"/>
      <c r="U40" s="203"/>
      <c r="V40" s="203"/>
      <c r="W40" s="174"/>
      <c r="X40" s="203"/>
      <c r="Y40" s="203"/>
      <c r="Z40" s="203"/>
      <c r="AA40" s="203"/>
      <c r="AB40" s="203"/>
      <c r="AC40" s="203"/>
      <c r="AD40" s="203"/>
      <c r="AE40" s="203"/>
      <c r="AF40" s="203"/>
      <c r="AG40" s="203"/>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16"/>
      <c r="BD40" s="16"/>
      <c r="BE40" s="418"/>
      <c r="BF40"/>
    </row>
    <row r="41" spans="1:58" s="5" customFormat="1" ht="15" customHeight="1" x14ac:dyDescent="0.2">
      <c r="A41"/>
      <c r="B41" s="362"/>
      <c r="C41" s="204"/>
      <c r="D41" s="205"/>
      <c r="E41" s="205"/>
      <c r="F41" s="205"/>
      <c r="G41" s="205"/>
      <c r="H41" s="205"/>
      <c r="I41" s="205"/>
      <c r="J41" s="205"/>
      <c r="K41" s="205"/>
      <c r="L41" s="205"/>
      <c r="M41" s="205"/>
      <c r="N41" s="205"/>
      <c r="O41" s="205"/>
      <c r="P41" s="174"/>
      <c r="Q41" s="203"/>
      <c r="R41" s="203"/>
      <c r="S41" s="203"/>
      <c r="T41" s="203"/>
      <c r="U41" s="203"/>
      <c r="V41" s="203"/>
      <c r="W41" s="174"/>
      <c r="X41" s="203"/>
      <c r="Y41" s="203"/>
      <c r="Z41" s="203"/>
      <c r="AA41" s="203"/>
      <c r="AB41" s="203"/>
      <c r="AC41" s="203"/>
      <c r="AD41" s="203"/>
      <c r="AE41" s="203"/>
      <c r="AF41" s="203"/>
      <c r="AG41" s="203"/>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16"/>
      <c r="BD41" s="16"/>
      <c r="BE41" s="418"/>
      <c r="BF41"/>
    </row>
    <row r="42" spans="1:58" s="5" customFormat="1" ht="15" customHeight="1" x14ac:dyDescent="0.2">
      <c r="A42"/>
      <c r="B42" s="362"/>
      <c r="C42" s="204"/>
      <c r="D42" s="205"/>
      <c r="E42" s="205"/>
      <c r="F42" s="205"/>
      <c r="G42" s="205"/>
      <c r="H42" s="205"/>
      <c r="I42" s="205"/>
      <c r="J42" s="205"/>
      <c r="K42" s="205"/>
      <c r="L42" s="205"/>
      <c r="M42" s="205"/>
      <c r="N42" s="205"/>
      <c r="O42" s="205"/>
      <c r="P42" s="174"/>
      <c r="Q42" s="203"/>
      <c r="R42" s="203"/>
      <c r="S42" s="203"/>
      <c r="T42" s="203"/>
      <c r="U42" s="203"/>
      <c r="V42" s="203"/>
      <c r="W42" s="174"/>
      <c r="X42" s="203"/>
      <c r="Y42" s="203"/>
      <c r="Z42" s="203"/>
      <c r="AA42" s="203"/>
      <c r="AB42" s="203"/>
      <c r="AC42" s="203"/>
      <c r="AD42" s="203"/>
      <c r="AE42" s="203"/>
      <c r="AF42" s="203"/>
      <c r="AG42" s="203"/>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16"/>
      <c r="BD42" s="16"/>
      <c r="BE42" s="418"/>
      <c r="BF42"/>
    </row>
    <row r="43" spans="1:58" s="5" customFormat="1" ht="15" customHeight="1" x14ac:dyDescent="0.2">
      <c r="A43"/>
      <c r="B43" s="362"/>
      <c r="C43" s="204"/>
      <c r="D43" s="205"/>
      <c r="E43" s="205"/>
      <c r="F43" s="205"/>
      <c r="G43" s="205"/>
      <c r="H43" s="205"/>
      <c r="I43" s="205"/>
      <c r="J43" s="205"/>
      <c r="K43" s="205"/>
      <c r="L43" s="205"/>
      <c r="M43" s="205"/>
      <c r="N43" s="205"/>
      <c r="O43" s="205"/>
      <c r="P43" s="174"/>
      <c r="Q43" s="203"/>
      <c r="R43" s="203"/>
      <c r="S43" s="203"/>
      <c r="T43" s="203"/>
      <c r="U43" s="203"/>
      <c r="V43" s="203"/>
      <c r="W43" s="174"/>
      <c r="X43" s="203"/>
      <c r="Y43" s="203"/>
      <c r="Z43" s="203"/>
      <c r="AA43" s="203"/>
      <c r="AB43" s="203"/>
      <c r="AC43" s="203"/>
      <c r="AD43" s="203"/>
      <c r="AE43" s="203"/>
      <c r="AF43" s="203"/>
      <c r="AG43" s="203"/>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16"/>
      <c r="BD43" s="16"/>
      <c r="BE43" s="418"/>
      <c r="BF43"/>
    </row>
    <row r="44" spans="1:58" s="5" customFormat="1" ht="15" customHeight="1" x14ac:dyDescent="0.2">
      <c r="A44"/>
      <c r="B44" s="362"/>
      <c r="C44" s="204"/>
      <c r="D44" s="205"/>
      <c r="E44" s="205"/>
      <c r="F44" s="205"/>
      <c r="G44" s="205"/>
      <c r="H44" s="205"/>
      <c r="I44" s="205"/>
      <c r="J44" s="205"/>
      <c r="K44" s="205"/>
      <c r="L44" s="205"/>
      <c r="M44" s="205"/>
      <c r="N44" s="205"/>
      <c r="O44" s="205"/>
      <c r="P44" s="174"/>
      <c r="Q44" s="203"/>
      <c r="R44" s="203"/>
      <c r="S44" s="203"/>
      <c r="T44" s="203"/>
      <c r="U44" s="203"/>
      <c r="V44" s="203"/>
      <c r="W44" s="174"/>
      <c r="X44" s="203"/>
      <c r="Y44" s="203"/>
      <c r="Z44" s="203"/>
      <c r="AA44" s="203"/>
      <c r="AB44" s="203"/>
      <c r="AC44" s="203"/>
      <c r="AD44" s="203"/>
      <c r="AE44" s="203"/>
      <c r="AF44" s="203"/>
      <c r="AG44" s="203"/>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16"/>
      <c r="BD44" s="16"/>
      <c r="BE44" s="418"/>
      <c r="BF44"/>
    </row>
    <row r="45" spans="1:58" s="5" customFormat="1" ht="15" customHeight="1" x14ac:dyDescent="0.2">
      <c r="A45"/>
      <c r="B45" s="362"/>
      <c r="C45" s="204"/>
      <c r="D45" s="205"/>
      <c r="E45" s="205"/>
      <c r="F45" s="205"/>
      <c r="G45" s="205"/>
      <c r="H45" s="205"/>
      <c r="I45" s="205"/>
      <c r="J45" s="205"/>
      <c r="K45" s="205"/>
      <c r="L45" s="205"/>
      <c r="M45" s="205"/>
      <c r="N45" s="205"/>
      <c r="O45" s="205"/>
      <c r="P45" s="174"/>
      <c r="Q45" s="203"/>
      <c r="R45" s="203"/>
      <c r="S45" s="203"/>
      <c r="T45" s="203"/>
      <c r="U45" s="203"/>
      <c r="V45" s="203"/>
      <c r="W45" s="174"/>
      <c r="X45" s="203"/>
      <c r="Y45" s="203"/>
      <c r="Z45" s="203"/>
      <c r="AA45" s="203"/>
      <c r="AB45" s="203"/>
      <c r="AC45" s="203"/>
      <c r="AD45" s="203"/>
      <c r="AE45" s="203"/>
      <c r="AF45" s="203"/>
      <c r="AG45" s="203"/>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16"/>
      <c r="BD45" s="16"/>
      <c r="BE45" s="418"/>
      <c r="BF45"/>
    </row>
    <row r="46" spans="1:58" s="5" customFormat="1" ht="15" customHeight="1" x14ac:dyDescent="0.2">
      <c r="A46"/>
      <c r="B46" s="362"/>
      <c r="C46" s="204"/>
      <c r="D46" s="205"/>
      <c r="E46" s="205"/>
      <c r="F46" s="205"/>
      <c r="G46" s="205"/>
      <c r="H46" s="205"/>
      <c r="I46" s="205"/>
      <c r="J46" s="205"/>
      <c r="K46" s="205"/>
      <c r="L46" s="205"/>
      <c r="M46" s="205"/>
      <c r="N46" s="205"/>
      <c r="O46" s="205"/>
      <c r="P46" s="174"/>
      <c r="Q46" s="203"/>
      <c r="R46" s="203"/>
      <c r="S46" s="203"/>
      <c r="T46" s="203"/>
      <c r="U46" s="203"/>
      <c r="V46" s="203"/>
      <c r="W46" s="174"/>
      <c r="X46" s="203"/>
      <c r="Y46" s="203"/>
      <c r="Z46" s="203"/>
      <c r="AA46" s="203"/>
      <c r="AB46" s="203"/>
      <c r="AC46" s="203"/>
      <c r="AD46" s="203"/>
      <c r="AE46" s="203"/>
      <c r="AF46" s="203"/>
      <c r="AG46" s="203"/>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16"/>
      <c r="BD46" s="16"/>
      <c r="BE46" s="418"/>
      <c r="BF46"/>
    </row>
    <row r="47" spans="1:58" s="5" customFormat="1" ht="15" customHeight="1" x14ac:dyDescent="0.2">
      <c r="A47"/>
      <c r="B47" s="362"/>
      <c r="C47" s="204"/>
      <c r="D47" s="205"/>
      <c r="E47" s="205"/>
      <c r="F47" s="205"/>
      <c r="G47" s="205"/>
      <c r="H47" s="205"/>
      <c r="I47" s="205"/>
      <c r="J47" s="205"/>
      <c r="K47" s="205"/>
      <c r="L47" s="205"/>
      <c r="M47" s="205"/>
      <c r="N47" s="205"/>
      <c r="O47" s="205"/>
      <c r="P47" s="174"/>
      <c r="Q47" s="203"/>
      <c r="R47" s="203"/>
      <c r="S47" s="203"/>
      <c r="T47" s="203"/>
      <c r="U47" s="203"/>
      <c r="V47" s="203"/>
      <c r="W47" s="174"/>
      <c r="X47" s="203"/>
      <c r="Y47" s="203"/>
      <c r="Z47" s="203"/>
      <c r="AA47" s="203"/>
      <c r="AB47" s="203"/>
      <c r="AC47" s="203"/>
      <c r="AD47" s="203"/>
      <c r="AE47" s="203"/>
      <c r="AF47" s="203"/>
      <c r="AG47" s="203"/>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16"/>
      <c r="BD47" s="16"/>
      <c r="BE47" s="418"/>
      <c r="BF47"/>
    </row>
    <row r="48" spans="1:58" s="5" customFormat="1" ht="15" customHeight="1" x14ac:dyDescent="0.2">
      <c r="A48"/>
      <c r="B48" s="362"/>
      <c r="C48" s="204"/>
      <c r="D48" s="205"/>
      <c r="E48" s="205"/>
      <c r="F48" s="205"/>
      <c r="G48" s="205"/>
      <c r="H48" s="205"/>
      <c r="I48" s="205"/>
      <c r="J48" s="205"/>
      <c r="K48" s="205"/>
      <c r="L48" s="205"/>
      <c r="M48" s="205"/>
      <c r="N48" s="205"/>
      <c r="O48" s="205"/>
      <c r="P48" s="174"/>
      <c r="Q48" s="203"/>
      <c r="R48" s="203"/>
      <c r="S48" s="203"/>
      <c r="T48" s="203"/>
      <c r="U48" s="203"/>
      <c r="V48" s="203"/>
      <c r="W48" s="174"/>
      <c r="X48" s="203"/>
      <c r="Y48" s="203"/>
      <c r="Z48" s="203"/>
      <c r="AA48" s="203"/>
      <c r="AB48" s="203"/>
      <c r="AC48" s="203"/>
      <c r="AD48" s="203"/>
      <c r="AE48" s="203"/>
      <c r="AF48" s="203"/>
      <c r="AG48" s="203"/>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16"/>
      <c r="BD48" s="16"/>
      <c r="BE48" s="418"/>
      <c r="BF48"/>
    </row>
    <row r="49" spans="1:58" s="5" customFormat="1" ht="15" customHeight="1" x14ac:dyDescent="0.2">
      <c r="A49"/>
      <c r="B49" s="362"/>
      <c r="C49" s="204"/>
      <c r="D49" s="205"/>
      <c r="E49" s="205"/>
      <c r="F49" s="205"/>
      <c r="G49" s="205"/>
      <c r="H49" s="205"/>
      <c r="I49" s="205"/>
      <c r="J49" s="205"/>
      <c r="K49" s="205"/>
      <c r="L49" s="205"/>
      <c r="M49" s="205"/>
      <c r="N49" s="205"/>
      <c r="O49" s="205"/>
      <c r="P49" s="174"/>
      <c r="Q49" s="203"/>
      <c r="R49" s="203"/>
      <c r="S49" s="203"/>
      <c r="T49" s="203"/>
      <c r="U49" s="203"/>
      <c r="V49" s="203"/>
      <c r="W49" s="174"/>
      <c r="X49" s="203"/>
      <c r="Y49" s="203"/>
      <c r="Z49" s="203"/>
      <c r="AA49" s="203"/>
      <c r="AB49" s="203"/>
      <c r="AC49" s="203"/>
      <c r="AD49" s="203"/>
      <c r="AE49" s="203"/>
      <c r="AF49" s="203"/>
      <c r="AG49" s="203"/>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16"/>
      <c r="BD49" s="16"/>
      <c r="BE49" s="418"/>
      <c r="BF49"/>
    </row>
    <row r="50" spans="1:58" s="5" customFormat="1" ht="15" customHeight="1" x14ac:dyDescent="0.2">
      <c r="A50"/>
      <c r="B50" s="362"/>
      <c r="C50" s="204"/>
      <c r="D50" s="205"/>
      <c r="E50" s="205"/>
      <c r="F50" s="205"/>
      <c r="G50" s="205"/>
      <c r="H50" s="205"/>
      <c r="I50" s="205"/>
      <c r="J50" s="205"/>
      <c r="K50" s="205"/>
      <c r="L50" s="205"/>
      <c r="M50" s="205"/>
      <c r="N50" s="205"/>
      <c r="O50" s="205"/>
      <c r="P50" s="174"/>
      <c r="Q50" s="203"/>
      <c r="R50" s="203"/>
      <c r="S50" s="203"/>
      <c r="T50" s="203"/>
      <c r="U50" s="203"/>
      <c r="V50" s="203"/>
      <c r="W50" s="174"/>
      <c r="X50" s="203"/>
      <c r="Y50" s="203"/>
      <c r="Z50" s="203"/>
      <c r="AA50" s="203"/>
      <c r="AB50" s="203"/>
      <c r="AC50" s="203"/>
      <c r="AD50" s="203"/>
      <c r="AE50" s="203"/>
      <c r="AF50" s="203"/>
      <c r="AG50" s="203"/>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16"/>
      <c r="BD50" s="16"/>
      <c r="BE50" s="418"/>
      <c r="BF50"/>
    </row>
    <row r="51" spans="1:58" s="5" customFormat="1" ht="15" customHeight="1" x14ac:dyDescent="0.2">
      <c r="A51"/>
      <c r="B51" s="362"/>
      <c r="C51" s="204"/>
      <c r="D51" s="205"/>
      <c r="E51" s="205"/>
      <c r="F51" s="205"/>
      <c r="G51" s="205"/>
      <c r="H51" s="205"/>
      <c r="I51" s="205"/>
      <c r="J51" s="205"/>
      <c r="K51" s="205"/>
      <c r="L51" s="205"/>
      <c r="M51" s="205"/>
      <c r="N51" s="205"/>
      <c r="O51" s="205"/>
      <c r="P51" s="174"/>
      <c r="Q51" s="203"/>
      <c r="R51" s="203"/>
      <c r="S51" s="203"/>
      <c r="T51" s="203"/>
      <c r="U51" s="203"/>
      <c r="V51" s="203"/>
      <c r="W51" s="174"/>
      <c r="X51" s="203"/>
      <c r="Y51" s="203"/>
      <c r="Z51" s="203"/>
      <c r="AA51" s="203"/>
      <c r="AB51" s="203"/>
      <c r="AC51" s="203"/>
      <c r="AD51" s="203"/>
      <c r="AE51" s="203"/>
      <c r="AF51" s="203"/>
      <c r="AG51" s="203"/>
      <c r="AH51" s="202"/>
      <c r="AI51" s="202"/>
      <c r="AJ51" s="202"/>
      <c r="AK51" s="202"/>
      <c r="AL51" s="202"/>
      <c r="AM51" s="202"/>
      <c r="AN51" s="202"/>
      <c r="AO51" s="204"/>
      <c r="AP51" s="204"/>
      <c r="AQ51" s="202"/>
      <c r="AR51" s="202"/>
      <c r="AS51" s="202"/>
      <c r="AT51" s="202"/>
      <c r="AU51" s="202"/>
      <c r="AV51" s="202"/>
      <c r="AW51" s="202"/>
      <c r="AX51" s="202"/>
      <c r="AY51" s="202"/>
      <c r="AZ51" s="202"/>
      <c r="BA51" s="202"/>
      <c r="BB51" s="202"/>
      <c r="BC51" s="16"/>
      <c r="BD51" s="16"/>
      <c r="BE51" s="418"/>
      <c r="BF51"/>
    </row>
    <row r="52" spans="1:58" s="5" customFormat="1" ht="15" customHeight="1" x14ac:dyDescent="0.2">
      <c r="A52"/>
      <c r="B52" s="362"/>
      <c r="C52" s="204"/>
      <c r="D52" s="205"/>
      <c r="E52" s="205"/>
      <c r="F52" s="205"/>
      <c r="G52" s="205"/>
      <c r="H52" s="205"/>
      <c r="I52" s="205"/>
      <c r="J52" s="205"/>
      <c r="K52" s="205"/>
      <c r="L52" s="205"/>
      <c r="M52" s="205"/>
      <c r="N52" s="205"/>
      <c r="O52" s="205"/>
      <c r="P52" s="174"/>
      <c r="Q52" s="203"/>
      <c r="R52" s="203"/>
      <c r="S52" s="203"/>
      <c r="T52" s="203"/>
      <c r="U52" s="203"/>
      <c r="V52" s="203"/>
      <c r="W52" s="174"/>
      <c r="X52" s="203"/>
      <c r="Y52" s="203"/>
      <c r="Z52" s="203"/>
      <c r="AA52" s="203"/>
      <c r="AB52" s="203"/>
      <c r="AC52" s="203"/>
      <c r="AD52" s="203"/>
      <c r="AE52" s="203"/>
      <c r="AF52" s="203"/>
      <c r="AG52" s="203"/>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16"/>
      <c r="BD52" s="16"/>
      <c r="BE52" s="418"/>
      <c r="BF52"/>
    </row>
    <row r="53" spans="1:58" s="5" customFormat="1" ht="15" customHeight="1" x14ac:dyDescent="0.2">
      <c r="A53"/>
      <c r="B53" s="362"/>
      <c r="C53" s="204"/>
      <c r="D53" s="205"/>
      <c r="E53" s="205"/>
      <c r="F53" s="205"/>
      <c r="G53" s="205"/>
      <c r="H53" s="205"/>
      <c r="I53" s="205"/>
      <c r="J53" s="205"/>
      <c r="K53" s="205"/>
      <c r="L53" s="205"/>
      <c r="M53" s="205"/>
      <c r="N53" s="205"/>
      <c r="O53" s="205"/>
      <c r="P53" s="174"/>
      <c r="Q53" s="203"/>
      <c r="R53" s="203"/>
      <c r="S53" s="203"/>
      <c r="T53" s="203"/>
      <c r="U53" s="203"/>
      <c r="V53" s="203"/>
      <c r="W53" s="174"/>
      <c r="X53" s="203"/>
      <c r="Y53" s="203"/>
      <c r="Z53" s="203"/>
      <c r="AA53" s="203"/>
      <c r="AB53" s="203"/>
      <c r="AC53" s="203"/>
      <c r="AD53" s="203"/>
      <c r="AE53" s="203"/>
      <c r="AF53" s="203"/>
      <c r="AG53" s="203"/>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16"/>
      <c r="BD53" s="16"/>
      <c r="BE53" s="418"/>
      <c r="BF53"/>
    </row>
    <row r="54" spans="1:58" s="5" customFormat="1" ht="15" customHeight="1" thickBot="1" x14ac:dyDescent="0.25">
      <c r="A54"/>
      <c r="B54" s="364"/>
      <c r="C54" s="365"/>
      <c r="D54" s="366"/>
      <c r="E54" s="366"/>
      <c r="F54" s="366"/>
      <c r="G54" s="366"/>
      <c r="H54" s="366"/>
      <c r="I54" s="366"/>
      <c r="J54" s="366"/>
      <c r="K54" s="366"/>
      <c r="L54" s="366"/>
      <c r="M54" s="366"/>
      <c r="N54" s="366"/>
      <c r="O54" s="366"/>
      <c r="P54" s="367"/>
      <c r="Q54" s="368"/>
      <c r="R54" s="368"/>
      <c r="S54" s="368"/>
      <c r="T54" s="368"/>
      <c r="U54" s="368"/>
      <c r="V54" s="368"/>
      <c r="W54" s="367"/>
      <c r="X54" s="368"/>
      <c r="Y54" s="368"/>
      <c r="Z54" s="368"/>
      <c r="AA54" s="368"/>
      <c r="AB54" s="368"/>
      <c r="AC54" s="368"/>
      <c r="AD54" s="368"/>
      <c r="AE54" s="368"/>
      <c r="AF54" s="368"/>
      <c r="AG54" s="368"/>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419"/>
      <c r="BD54" s="419"/>
      <c r="BE54" s="420"/>
      <c r="BF54"/>
    </row>
    <row r="55" spans="1:58" s="5" customFormat="1" ht="15" thickBot="1" x14ac:dyDescent="0.25">
      <c r="A55"/>
      <c r="B55" s="204"/>
      <c r="C55" s="204"/>
      <c r="D55" s="205"/>
      <c r="E55" s="205"/>
      <c r="F55" s="205"/>
      <c r="G55" s="205"/>
      <c r="H55" s="205"/>
      <c r="I55" s="205"/>
      <c r="J55" s="205"/>
      <c r="K55" s="205"/>
      <c r="L55" s="205"/>
      <c r="M55" s="205"/>
      <c r="N55" s="205"/>
      <c r="O55" s="205"/>
      <c r="P55" s="174"/>
      <c r="Q55" s="203"/>
      <c r="R55" s="203"/>
      <c r="S55" s="203"/>
      <c r="T55" s="203"/>
      <c r="U55" s="203"/>
      <c r="V55" s="203"/>
      <c r="W55" s="174"/>
      <c r="X55" s="203"/>
      <c r="Y55" s="203"/>
      <c r="Z55" s="203"/>
      <c r="AA55" s="203"/>
      <c r="AB55" s="203"/>
      <c r="AC55" s="203"/>
      <c r="AD55" s="203"/>
      <c r="AE55" s="203"/>
      <c r="AF55" s="203"/>
      <c r="AG55" s="203"/>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c r="BD55"/>
      <c r="BE55"/>
      <c r="BF55"/>
    </row>
    <row r="56" spans="1:58" s="5" customFormat="1" ht="21.6" thickBot="1" x14ac:dyDescent="0.25">
      <c r="A56"/>
      <c r="B56" s="690">
        <v>1</v>
      </c>
      <c r="C56" s="691"/>
      <c r="D56" s="407"/>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1"/>
      <c r="BF56"/>
    </row>
    <row r="57" spans="1:58" x14ac:dyDescent="0.2">
      <c r="B57" s="21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213"/>
    </row>
    <row r="58" spans="1:58" ht="21.75" customHeight="1" x14ac:dyDescent="0.2">
      <c r="B58" s="212"/>
      <c r="C58" s="394"/>
      <c r="D58" s="395" t="s">
        <v>253</v>
      </c>
      <c r="E58" s="395"/>
      <c r="F58" s="39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213"/>
    </row>
    <row r="59" spans="1:58" ht="13.8" thickBot="1" x14ac:dyDescent="0.25">
      <c r="B59" s="212"/>
      <c r="C59" s="395"/>
      <c r="D59" s="395"/>
      <c r="E59" s="395"/>
      <c r="F59" s="395"/>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213"/>
    </row>
    <row r="60" spans="1:58" ht="26.25" customHeight="1" thickTop="1" x14ac:dyDescent="0.2">
      <c r="B60" s="212"/>
      <c r="C60" s="395" t="s">
        <v>165</v>
      </c>
      <c r="D60" s="395"/>
      <c r="E60" s="395"/>
      <c r="F60" s="395"/>
      <c r="G60" s="16"/>
      <c r="H60" s="16"/>
      <c r="I60" s="16"/>
      <c r="J60" s="16"/>
      <c r="K60" s="16"/>
      <c r="L60" s="16"/>
      <c r="M60" s="16"/>
      <c r="N60" s="16"/>
      <c r="O60" s="16"/>
      <c r="P60" s="16"/>
      <c r="Q60" s="16"/>
      <c r="R60" s="16"/>
      <c r="S60" s="16"/>
      <c r="T60" s="675" t="s">
        <v>103</v>
      </c>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c r="AU60" s="676"/>
      <c r="AV60" s="676"/>
      <c r="AW60" s="676"/>
      <c r="AX60" s="676"/>
      <c r="AY60" s="676"/>
      <c r="AZ60" s="676"/>
      <c r="BA60" s="677"/>
      <c r="BB60" s="396"/>
      <c r="BC60" s="397"/>
      <c r="BD60" s="397"/>
      <c r="BE60" s="402"/>
    </row>
    <row r="61" spans="1:58" ht="13.8" thickBot="1" x14ac:dyDescent="0.25">
      <c r="B61" s="212"/>
      <c r="C61" s="395"/>
      <c r="D61" s="395"/>
      <c r="E61" s="395"/>
      <c r="F61" s="395"/>
      <c r="G61" s="16"/>
      <c r="H61" s="16"/>
      <c r="I61" s="16"/>
      <c r="J61" s="16"/>
      <c r="K61" s="16"/>
      <c r="L61" s="16"/>
      <c r="M61" s="16"/>
      <c r="N61" s="16"/>
      <c r="O61" s="16"/>
      <c r="P61" s="16"/>
      <c r="Q61" s="16"/>
      <c r="R61" s="16"/>
      <c r="S61" s="16"/>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16"/>
      <c r="BE61" s="213"/>
    </row>
    <row r="62" spans="1:58" ht="26.25" customHeight="1" thickTop="1" x14ac:dyDescent="0.2">
      <c r="B62" s="212"/>
      <c r="C62" s="395" t="s">
        <v>394</v>
      </c>
      <c r="D62" s="395"/>
      <c r="E62" s="395"/>
      <c r="F62" s="395"/>
      <c r="G62" s="16"/>
      <c r="H62" s="16"/>
      <c r="I62" s="16"/>
      <c r="J62" s="16"/>
      <c r="K62" s="16"/>
      <c r="L62" s="16"/>
      <c r="M62" s="16"/>
      <c r="N62" s="16"/>
      <c r="O62" s="16"/>
      <c r="P62" s="16"/>
      <c r="Q62" s="16"/>
      <c r="R62" s="16"/>
      <c r="S62" s="16"/>
      <c r="T62" s="682" t="str">
        <f>IF(T60="選択してください","－",IF(T60="東京","第 1 ゾーン","第 2 ゾーン"))</f>
        <v>－</v>
      </c>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4"/>
      <c r="BB62" s="16"/>
      <c r="BC62" s="16"/>
      <c r="BD62" s="16"/>
      <c r="BE62" s="213"/>
    </row>
    <row r="63" spans="1:58" ht="13.8" thickBot="1" x14ac:dyDescent="0.25">
      <c r="B63" s="212"/>
      <c r="C63" s="395"/>
      <c r="D63" s="395"/>
      <c r="E63" s="395"/>
      <c r="F63" s="395"/>
      <c r="G63" s="16"/>
      <c r="H63" s="16"/>
      <c r="I63" s="16"/>
      <c r="J63" s="16"/>
      <c r="K63" s="16"/>
      <c r="L63" s="16"/>
      <c r="M63" s="16"/>
      <c r="N63" s="16"/>
      <c r="O63" s="16"/>
      <c r="P63" s="16"/>
      <c r="Q63" s="16"/>
      <c r="R63" s="16"/>
      <c r="S63" s="16"/>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16"/>
      <c r="BE63" s="213"/>
    </row>
    <row r="64" spans="1:58" ht="26.25" customHeight="1" thickTop="1" x14ac:dyDescent="0.2">
      <c r="B64" s="212"/>
      <c r="C64" s="395" t="s">
        <v>241</v>
      </c>
      <c r="D64" s="395"/>
      <c r="E64" s="395"/>
      <c r="F64" s="395"/>
      <c r="G64" s="16"/>
      <c r="H64" s="16"/>
      <c r="I64" s="16"/>
      <c r="J64" s="16"/>
      <c r="K64" s="16"/>
      <c r="L64" s="16"/>
      <c r="M64" s="16"/>
      <c r="N64" s="16"/>
      <c r="O64" s="16"/>
      <c r="P64" s="16"/>
      <c r="Q64" s="16"/>
      <c r="R64" s="16"/>
      <c r="S64" s="16"/>
      <c r="T64" s="675" t="s">
        <v>103</v>
      </c>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7"/>
      <c r="BB64" s="16"/>
      <c r="BC64" s="16"/>
      <c r="BD64" s="16"/>
      <c r="BE64" s="213"/>
    </row>
    <row r="65" spans="2:59" ht="13.8" thickBot="1" x14ac:dyDescent="0.25">
      <c r="B65" s="212"/>
      <c r="C65" s="395"/>
      <c r="D65" s="395"/>
      <c r="E65" s="395"/>
      <c r="F65" s="395"/>
      <c r="G65" s="16"/>
      <c r="H65" s="16"/>
      <c r="I65" s="16"/>
      <c r="J65" s="16"/>
      <c r="K65" s="16"/>
      <c r="L65" s="16"/>
      <c r="M65" s="16"/>
      <c r="N65" s="16"/>
      <c r="O65" s="16"/>
      <c r="P65" s="16"/>
      <c r="Q65" s="16"/>
      <c r="R65" s="16"/>
      <c r="S65" s="16"/>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16"/>
      <c r="BE65" s="213"/>
    </row>
    <row r="66" spans="2:59" ht="26.25" customHeight="1" thickTop="1" x14ac:dyDescent="0.2">
      <c r="B66" s="212"/>
      <c r="C66" s="395" t="s">
        <v>242</v>
      </c>
      <c r="D66" s="395"/>
      <c r="E66" s="395"/>
      <c r="F66" s="395"/>
      <c r="G66" s="16"/>
      <c r="H66" s="16"/>
      <c r="I66" s="16"/>
      <c r="J66" s="16"/>
      <c r="K66" s="16"/>
      <c r="L66" s="16"/>
      <c r="M66" s="16"/>
      <c r="N66" s="16"/>
      <c r="O66" s="16"/>
      <c r="P66" s="16"/>
      <c r="Q66" s="16"/>
      <c r="R66" s="16"/>
      <c r="S66" s="16"/>
      <c r="T66" s="675" t="s">
        <v>103</v>
      </c>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7"/>
      <c r="BB66" s="679" t="str">
        <f>IF(T60="選択してください","",IF(T66="選択してください","",IF(T60="石狩",CONCATENATE("411/",VLOOKUP(T66,config!C$502:D$503,2,FALSE)),IF(T60="東京",CONCATENATE("413/",VLOOKUP(T66,config!C$504:D$505,2,FALSE),"")))))</f>
        <v/>
      </c>
      <c r="BC66" s="679"/>
      <c r="BD66" s="679"/>
      <c r="BE66" s="680"/>
    </row>
    <row r="67" spans="2:59" ht="13.8" thickBot="1" x14ac:dyDescent="0.25">
      <c r="B67" s="212"/>
      <c r="C67" s="395"/>
      <c r="D67" s="395"/>
      <c r="E67" s="395"/>
      <c r="F67" s="395"/>
      <c r="G67" s="16"/>
      <c r="H67" s="16"/>
      <c r="I67" s="16"/>
      <c r="J67" s="16"/>
      <c r="K67" s="16"/>
      <c r="L67" s="16"/>
      <c r="M67" s="16"/>
      <c r="N67" s="16"/>
      <c r="O67" s="16"/>
      <c r="P67" s="16"/>
      <c r="Q67" s="16"/>
      <c r="R67" s="16"/>
      <c r="S67" s="16"/>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9"/>
      <c r="BE67" s="403"/>
      <c r="BF67" s="229"/>
      <c r="BG67" s="229"/>
    </row>
    <row r="68" spans="2:59" ht="26.25" customHeight="1" thickTop="1" x14ac:dyDescent="0.2">
      <c r="B68" s="212"/>
      <c r="C68" s="395" t="s">
        <v>243</v>
      </c>
      <c r="D68" s="395"/>
      <c r="E68" s="395"/>
      <c r="F68" s="395"/>
      <c r="G68" s="16"/>
      <c r="H68" s="16"/>
      <c r="I68" s="16"/>
      <c r="J68" s="16"/>
      <c r="K68" s="16"/>
      <c r="L68" s="16"/>
      <c r="M68" s="16"/>
      <c r="N68" s="16"/>
      <c r="O68" s="16"/>
      <c r="P68" s="16"/>
      <c r="Q68" s="16"/>
      <c r="R68" s="16"/>
      <c r="S68" s="16"/>
      <c r="T68" s="675" t="s">
        <v>103</v>
      </c>
      <c r="U68" s="676"/>
      <c r="V68" s="676"/>
      <c r="W68" s="676"/>
      <c r="X68" s="676"/>
      <c r="Y68" s="676"/>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7"/>
      <c r="BB68" s="679">
        <f>VLOOKUP(T68,config!C$22:D$31,2,FALSE)</f>
        <v>0</v>
      </c>
      <c r="BC68" s="679"/>
      <c r="BD68" s="679"/>
      <c r="BE68" s="680"/>
    </row>
    <row r="69" spans="2:59" ht="13.8" thickBot="1" x14ac:dyDescent="0.25">
      <c r="B69" s="212"/>
      <c r="C69" s="395"/>
      <c r="D69" s="395"/>
      <c r="E69" s="395"/>
      <c r="F69" s="395"/>
      <c r="G69" s="16"/>
      <c r="H69" s="16"/>
      <c r="I69" s="16"/>
      <c r="J69" s="16"/>
      <c r="K69" s="16"/>
      <c r="L69" s="16"/>
      <c r="M69" s="16"/>
      <c r="N69" s="16"/>
      <c r="O69" s="16"/>
      <c r="P69" s="16"/>
      <c r="Q69" s="16"/>
      <c r="R69" s="16"/>
      <c r="S69" s="16"/>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9"/>
      <c r="BE69" s="403"/>
      <c r="BF69" s="229"/>
      <c r="BG69" s="229"/>
    </row>
    <row r="70" spans="2:59" ht="37.5" customHeight="1" thickTop="1" x14ac:dyDescent="0.2">
      <c r="B70" s="212"/>
      <c r="C70" s="681" t="s">
        <v>301</v>
      </c>
      <c r="D70" s="681"/>
      <c r="E70" s="681"/>
      <c r="F70" s="681"/>
      <c r="G70" s="681"/>
      <c r="H70" s="681"/>
      <c r="I70" s="681"/>
      <c r="J70" s="681"/>
      <c r="K70" s="681"/>
      <c r="L70" s="681"/>
      <c r="M70" s="681"/>
      <c r="N70" s="681"/>
      <c r="O70" s="681"/>
      <c r="P70" s="681"/>
      <c r="Q70" s="681"/>
      <c r="R70" s="681"/>
      <c r="S70" s="681"/>
      <c r="T70" s="675" t="str">
        <f>IF(COUNTIF(T68,"*Windows*"),"選択してください","－")</f>
        <v>－</v>
      </c>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7"/>
      <c r="BB70" s="679" t="str">
        <f>IFERROR(IF(T66="選択してください","",IF(COUNTIF(T66,"*2CPU*"),CONCATENATE("72/",VLOOKUP(T70,config!C$490:D$494,2,FALSE)),CONCATENATE("72/",VLOOKUP(T70,config!C$480:D$484,2,FALSE)))),"")</f>
        <v/>
      </c>
      <c r="BC70" s="679"/>
      <c r="BD70" s="679"/>
      <c r="BE70" s="680"/>
    </row>
    <row r="71" spans="2:59" ht="13.8" thickBot="1" x14ac:dyDescent="0.25">
      <c r="B71" s="212"/>
      <c r="C71" s="395"/>
      <c r="D71" s="395"/>
      <c r="E71" s="395"/>
      <c r="F71" s="395"/>
      <c r="G71" s="16"/>
      <c r="H71" s="16"/>
      <c r="I71" s="16"/>
      <c r="J71" s="16"/>
      <c r="K71" s="16"/>
      <c r="L71" s="16"/>
      <c r="M71" s="16"/>
      <c r="N71" s="16"/>
      <c r="O71" s="16"/>
      <c r="P71" s="16"/>
      <c r="Q71" s="16"/>
      <c r="R71" s="16"/>
      <c r="S71" s="16"/>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9"/>
      <c r="BE71" s="403"/>
      <c r="BF71" s="229"/>
      <c r="BG71" s="229"/>
    </row>
    <row r="72" spans="2:59" ht="26.25" customHeight="1" thickTop="1" x14ac:dyDescent="0.2">
      <c r="B72" s="212"/>
      <c r="C72" s="395" t="s">
        <v>245</v>
      </c>
      <c r="D72" s="395"/>
      <c r="E72" s="395"/>
      <c r="F72" s="698" t="s">
        <v>393</v>
      </c>
      <c r="G72" s="698"/>
      <c r="H72" s="698"/>
      <c r="I72" s="698"/>
      <c r="J72" s="698"/>
      <c r="K72" s="698"/>
      <c r="L72" s="698"/>
      <c r="M72" s="698"/>
      <c r="N72" s="698"/>
      <c r="O72" s="698"/>
      <c r="P72" s="698"/>
      <c r="Q72" s="698"/>
      <c r="R72" s="698"/>
      <c r="S72" s="698"/>
      <c r="T72" s="675" t="s">
        <v>103</v>
      </c>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76"/>
      <c r="BA72" s="677"/>
      <c r="BB72" s="679" t="str">
        <f>IF(T72="選択してください","",IF(T72="16GB（標準）","",IF(T72="32GB（標準）","",CONCATENATE(IF(T60="石狩","412/",IF(T60="東京","414/","")),VLOOKUP(T72,config!C$206:D$231,2,FALSE)))))</f>
        <v/>
      </c>
      <c r="BC72" s="679"/>
      <c r="BD72" s="679"/>
      <c r="BE72" s="680"/>
    </row>
    <row r="73" spans="2:59" ht="13.8" thickBot="1" x14ac:dyDescent="0.25">
      <c r="B73" s="212"/>
      <c r="C73" s="395"/>
      <c r="D73" s="395"/>
      <c r="E73" s="395"/>
      <c r="F73" s="395"/>
      <c r="G73" s="16"/>
      <c r="H73" s="16"/>
      <c r="I73" s="16"/>
      <c r="J73" s="16"/>
      <c r="K73" s="16"/>
      <c r="L73" s="16"/>
      <c r="M73" s="16"/>
      <c r="N73" s="16"/>
      <c r="O73" s="16"/>
      <c r="P73" s="16"/>
      <c r="Q73" s="16"/>
      <c r="R73" s="16"/>
      <c r="S73" s="16"/>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9"/>
      <c r="BE73" s="403"/>
      <c r="BF73" s="229"/>
      <c r="BG73" s="229"/>
    </row>
    <row r="74" spans="2:59" ht="26.25" customHeight="1" thickTop="1" x14ac:dyDescent="0.2">
      <c r="B74" s="212"/>
      <c r="C74" s="395" t="s">
        <v>255</v>
      </c>
      <c r="D74" s="395"/>
      <c r="E74" s="395"/>
      <c r="F74" s="395"/>
      <c r="G74" s="16"/>
      <c r="H74" s="16"/>
      <c r="I74" s="696"/>
      <c r="J74" s="696"/>
      <c r="K74" s="696"/>
      <c r="L74" s="696"/>
      <c r="M74" s="696"/>
      <c r="N74" s="696"/>
      <c r="O74" s="696"/>
      <c r="P74" s="696"/>
      <c r="Q74" s="696"/>
      <c r="R74" s="696"/>
      <c r="S74" s="697"/>
      <c r="T74" s="675" t="s">
        <v>103</v>
      </c>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7"/>
      <c r="BB74" s="679" t="str">
        <f>IF(T74="選択してください","",CONCATENATE(IF(T60="石狩","411/",IF(T60="東京","413/","")),VLOOKUP(T74,config!C$236:D$245,2,FALSE)))</f>
        <v/>
      </c>
      <c r="BC74" s="679"/>
      <c r="BD74" s="679"/>
      <c r="BE74" s="680"/>
    </row>
    <row r="75" spans="2:59" ht="13.8" thickBot="1" x14ac:dyDescent="0.25">
      <c r="B75" s="212"/>
      <c r="C75" s="395"/>
      <c r="D75" s="395"/>
      <c r="E75" s="395"/>
      <c r="F75" s="395"/>
      <c r="G75" s="16"/>
      <c r="H75" s="16"/>
      <c r="I75" s="16"/>
      <c r="J75" s="16"/>
      <c r="K75" s="16"/>
      <c r="L75" s="16"/>
      <c r="M75" s="16"/>
      <c r="N75" s="16"/>
      <c r="O75" s="16"/>
      <c r="P75" s="16"/>
      <c r="Q75" s="16"/>
      <c r="R75" s="16"/>
      <c r="S75" s="16"/>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9"/>
      <c r="BE75" s="403"/>
      <c r="BF75" s="229"/>
      <c r="BG75" s="229"/>
    </row>
    <row r="76" spans="2:59" ht="26.25" customHeight="1" thickTop="1" x14ac:dyDescent="0.2">
      <c r="B76" s="212"/>
      <c r="C76" s="395" t="s">
        <v>254</v>
      </c>
      <c r="D76" s="395"/>
      <c r="E76" s="395"/>
      <c r="F76" s="395"/>
      <c r="G76" s="16"/>
      <c r="H76" s="16"/>
      <c r="I76" s="16"/>
      <c r="J76" s="16"/>
      <c r="K76" s="16"/>
      <c r="L76" s="16"/>
      <c r="M76" s="16"/>
      <c r="N76" s="16"/>
      <c r="O76" s="16"/>
      <c r="P76" s="16"/>
      <c r="Q76" s="16"/>
      <c r="R76" s="16"/>
      <c r="S76" s="16"/>
      <c r="T76" s="675" t="s">
        <v>295</v>
      </c>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7"/>
      <c r="BB76" s="679" t="str">
        <f>IF(T76="利用しない　※利用する場合は選択してください","",CONCATENATE(IF(T60="石狩","412/",IF(T60="東京","414/","")),VLOOKUP(T76,config!C$251:D$260,2,FALSE)))</f>
        <v/>
      </c>
      <c r="BC76" s="679"/>
      <c r="BD76" s="679"/>
      <c r="BE76" s="680"/>
    </row>
    <row r="77" spans="2:59" ht="13.8" thickBot="1" x14ac:dyDescent="0.25">
      <c r="B77" s="212"/>
      <c r="C77" s="395"/>
      <c r="D77" s="395"/>
      <c r="E77" s="395"/>
      <c r="F77" s="395"/>
      <c r="G77" s="16"/>
      <c r="H77" s="16"/>
      <c r="I77" s="16"/>
      <c r="J77" s="16"/>
      <c r="K77" s="16"/>
      <c r="L77" s="16"/>
      <c r="M77" s="16"/>
      <c r="N77" s="16"/>
      <c r="O77" s="16"/>
      <c r="P77" s="16"/>
      <c r="Q77" s="16"/>
      <c r="R77" s="16"/>
      <c r="S77" s="16"/>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8"/>
      <c r="AY77" s="398"/>
      <c r="AZ77" s="398"/>
      <c r="BA77" s="398"/>
      <c r="BB77" s="398"/>
      <c r="BC77" s="398"/>
      <c r="BD77" s="399"/>
      <c r="BE77" s="403"/>
      <c r="BF77" s="229"/>
      <c r="BG77" s="229"/>
    </row>
    <row r="78" spans="2:59" ht="26.25" customHeight="1" thickTop="1" x14ac:dyDescent="0.2">
      <c r="B78" s="212"/>
      <c r="C78" s="395" t="s">
        <v>419</v>
      </c>
      <c r="D78" s="395"/>
      <c r="E78" s="395"/>
      <c r="F78" s="395"/>
      <c r="G78" s="16"/>
      <c r="H78" s="16"/>
      <c r="I78" s="16"/>
      <c r="J78" s="16"/>
      <c r="K78" s="16"/>
      <c r="L78" s="16"/>
      <c r="M78" s="16"/>
      <c r="N78" s="16"/>
      <c r="O78" s="16"/>
      <c r="P78" s="16"/>
      <c r="Q78" s="16"/>
      <c r="R78" s="16"/>
      <c r="S78" s="16"/>
      <c r="T78" s="675" t="s">
        <v>295</v>
      </c>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76"/>
      <c r="AY78" s="676"/>
      <c r="AZ78" s="676"/>
      <c r="BA78" s="677"/>
      <c r="BB78" s="679" t="str">
        <f>IF(T78="利用しない　※利用する場合は選択してください","",CONCATENATE(IF(T60="石狩","412/",IF(T60="東京","414/","")),VLOOKUP(T78,config!C$266:D$275,2,FALSE)))</f>
        <v/>
      </c>
      <c r="BC78" s="679"/>
      <c r="BD78" s="679"/>
      <c r="BE78" s="680"/>
    </row>
    <row r="79" spans="2:59" x14ac:dyDescent="0.2">
      <c r="B79" s="212"/>
      <c r="C79" s="395"/>
      <c r="D79" s="395"/>
      <c r="E79" s="395"/>
      <c r="F79" s="395"/>
      <c r="G79" s="16"/>
      <c r="H79" s="16"/>
      <c r="I79" s="16"/>
      <c r="J79" s="16"/>
      <c r="K79" s="16"/>
      <c r="L79" s="16"/>
      <c r="M79" s="16"/>
      <c r="N79" s="16"/>
      <c r="O79" s="16"/>
      <c r="P79" s="16"/>
      <c r="Q79" s="16"/>
      <c r="R79" s="16"/>
      <c r="S79" s="16"/>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9"/>
      <c r="BE79" s="403"/>
      <c r="BF79" s="229"/>
      <c r="BG79" s="229"/>
    </row>
    <row r="80" spans="2:59" ht="21.75" customHeight="1" x14ac:dyDescent="0.2">
      <c r="B80" s="212"/>
      <c r="C80" s="394"/>
      <c r="D80" s="395" t="s">
        <v>410</v>
      </c>
      <c r="E80" s="395"/>
      <c r="F80" s="395"/>
      <c r="G80" s="16"/>
      <c r="H80" s="16"/>
      <c r="I80" s="16"/>
      <c r="J80" s="16"/>
      <c r="K80" s="16"/>
      <c r="L80" s="16"/>
      <c r="M80" s="16"/>
      <c r="N80" s="16"/>
      <c r="O80" s="16"/>
      <c r="P80" s="16"/>
      <c r="Q80" s="16"/>
      <c r="R80" s="16"/>
      <c r="S80" s="16"/>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9"/>
      <c r="BE80" s="403"/>
      <c r="BF80" s="229"/>
      <c r="BG80" s="229"/>
    </row>
    <row r="81" spans="1:59" ht="13.8" thickBot="1" x14ac:dyDescent="0.25">
      <c r="B81" s="212"/>
      <c r="C81" s="395"/>
      <c r="D81" s="395"/>
      <c r="E81" s="395"/>
      <c r="F81" s="395"/>
      <c r="G81" s="16"/>
      <c r="H81" s="16"/>
      <c r="I81" s="16"/>
      <c r="J81" s="16"/>
      <c r="K81" s="16"/>
      <c r="L81" s="16"/>
      <c r="M81" s="16"/>
      <c r="N81" s="16"/>
      <c r="O81" s="16"/>
      <c r="P81" s="16"/>
      <c r="Q81" s="16"/>
      <c r="R81" s="16"/>
      <c r="S81" s="16"/>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16"/>
      <c r="BC81" s="16"/>
      <c r="BD81" s="399"/>
      <c r="BE81" s="403"/>
      <c r="BF81" s="229"/>
      <c r="BG81" s="229"/>
    </row>
    <row r="82" spans="1:59" ht="26.25" customHeight="1" thickTop="1" x14ac:dyDescent="0.2">
      <c r="B82" s="212"/>
      <c r="C82" s="395" t="s">
        <v>244</v>
      </c>
      <c r="D82" s="395"/>
      <c r="E82" s="395"/>
      <c r="F82" s="395"/>
      <c r="G82" s="16"/>
      <c r="H82" s="16"/>
      <c r="I82" s="16"/>
      <c r="J82" s="16"/>
      <c r="K82" s="16"/>
      <c r="L82" s="16"/>
      <c r="M82" s="16"/>
      <c r="N82" s="16"/>
      <c r="O82" s="16"/>
      <c r="P82" s="16"/>
      <c r="Q82" s="16"/>
      <c r="R82" s="16"/>
      <c r="S82" s="16"/>
      <c r="T82" s="675" t="s">
        <v>103</v>
      </c>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76"/>
      <c r="BA82" s="677"/>
      <c r="BB82" s="679">
        <f>VLOOKUP(T82,config!C$82:D$91,2,FALSE)</f>
        <v>0</v>
      </c>
      <c r="BC82" s="679"/>
      <c r="BD82" s="679"/>
      <c r="BE82" s="680"/>
    </row>
    <row r="83" spans="1:59" ht="13.8" thickBot="1" x14ac:dyDescent="0.25">
      <c r="B83" s="212"/>
      <c r="C83" s="395"/>
      <c r="D83" s="395"/>
      <c r="E83" s="395"/>
      <c r="F83" s="395"/>
      <c r="G83" s="16"/>
      <c r="H83" s="16"/>
      <c r="I83" s="16"/>
      <c r="J83" s="16"/>
      <c r="K83" s="16"/>
      <c r="L83" s="16"/>
      <c r="M83" s="16"/>
      <c r="N83" s="16"/>
      <c r="O83" s="16"/>
      <c r="P83" s="16"/>
      <c r="Q83" s="16"/>
      <c r="R83" s="16"/>
      <c r="S83" s="16"/>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9"/>
      <c r="BE83" s="403"/>
      <c r="BF83" s="229"/>
      <c r="BG83" s="229"/>
    </row>
    <row r="84" spans="1:59" ht="26.25" customHeight="1" thickTop="1" x14ac:dyDescent="0.2">
      <c r="B84" s="212"/>
      <c r="C84" s="395" t="s">
        <v>256</v>
      </c>
      <c r="D84" s="395"/>
      <c r="E84" s="395"/>
      <c r="F84" s="395"/>
      <c r="G84" s="16"/>
      <c r="H84" s="16"/>
      <c r="I84" s="16"/>
      <c r="J84" s="16"/>
      <c r="K84" s="16"/>
      <c r="L84" s="16"/>
      <c r="M84" s="16"/>
      <c r="N84" s="16"/>
      <c r="O84" s="16"/>
      <c r="P84" s="16"/>
      <c r="Q84" s="16"/>
      <c r="R84" s="16"/>
      <c r="S84" s="16"/>
      <c r="T84" s="675" t="s">
        <v>295</v>
      </c>
      <c r="U84" s="676"/>
      <c r="V84" s="676"/>
      <c r="W84" s="676"/>
      <c r="X84" s="676"/>
      <c r="Y84" s="676"/>
      <c r="Z84" s="676"/>
      <c r="AA84" s="676"/>
      <c r="AB84" s="676"/>
      <c r="AC84" s="676"/>
      <c r="AD84" s="676"/>
      <c r="AE84" s="676"/>
      <c r="AF84" s="676"/>
      <c r="AG84" s="676"/>
      <c r="AH84" s="676"/>
      <c r="AI84" s="676"/>
      <c r="AJ84" s="676"/>
      <c r="AK84" s="676"/>
      <c r="AL84" s="676"/>
      <c r="AM84" s="676"/>
      <c r="AN84" s="676"/>
      <c r="AO84" s="676"/>
      <c r="AP84" s="676"/>
      <c r="AQ84" s="676"/>
      <c r="AR84" s="676"/>
      <c r="AS84" s="676"/>
      <c r="AT84" s="676"/>
      <c r="AU84" s="676"/>
      <c r="AV84" s="676"/>
      <c r="AW84" s="676"/>
      <c r="AX84" s="676"/>
      <c r="AY84" s="676"/>
      <c r="AZ84" s="676"/>
      <c r="BA84" s="677"/>
      <c r="BB84" s="679">
        <f>VLOOKUP(T84,config!C$97:D$106,2,FALSE)</f>
        <v>0</v>
      </c>
      <c r="BC84" s="679"/>
      <c r="BD84" s="679"/>
      <c r="BE84" s="680"/>
    </row>
    <row r="85" spans="1:59" ht="13.8" thickBot="1" x14ac:dyDescent="0.25">
      <c r="B85" s="404"/>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5"/>
      <c r="AY85" s="405"/>
      <c r="AZ85" s="405"/>
      <c r="BA85" s="405"/>
      <c r="BB85" s="405"/>
      <c r="BC85" s="405"/>
      <c r="BD85" s="405"/>
      <c r="BE85" s="406"/>
    </row>
    <row r="87" spans="1:59" x14ac:dyDescent="0.2">
      <c r="BF87" s="389" t="s">
        <v>415</v>
      </c>
    </row>
    <row r="88" spans="1:59" s="5" customFormat="1" ht="15" thickBot="1" x14ac:dyDescent="0.25">
      <c r="A88"/>
      <c r="B88" s="204"/>
      <c r="C88" s="204"/>
      <c r="D88" s="205"/>
      <c r="E88" s="205"/>
      <c r="F88" s="205"/>
      <c r="G88" s="205"/>
      <c r="H88" s="205"/>
      <c r="I88" s="205"/>
      <c r="J88" s="205"/>
      <c r="K88" s="205"/>
      <c r="L88" s="205"/>
      <c r="M88" s="205"/>
      <c r="N88" s="205"/>
      <c r="O88" s="205"/>
      <c r="P88" s="174"/>
      <c r="Q88" s="203"/>
      <c r="R88" s="203"/>
      <c r="S88" s="203"/>
      <c r="T88" s="203"/>
      <c r="U88" s="203"/>
      <c r="V88" s="203"/>
      <c r="W88" s="174"/>
      <c r="X88" s="203"/>
      <c r="Y88" s="203"/>
      <c r="Z88" s="203"/>
      <c r="AA88" s="203"/>
      <c r="AB88" s="203"/>
      <c r="AC88" s="203"/>
      <c r="AD88" s="203"/>
      <c r="AE88" s="203"/>
      <c r="AF88" s="203"/>
      <c r="AG88" s="203"/>
      <c r="AH88" s="202"/>
      <c r="AI88" s="202"/>
      <c r="AJ88" s="202"/>
      <c r="AK88" s="202"/>
      <c r="AL88" s="202"/>
      <c r="AM88" s="202"/>
      <c r="AN88" s="202"/>
      <c r="AO88" s="202"/>
      <c r="AP88" s="202"/>
      <c r="AQ88" s="202"/>
      <c r="AR88" s="202"/>
      <c r="AS88" s="202"/>
      <c r="AT88" s="202"/>
      <c r="AU88" s="202"/>
      <c r="AV88" s="202"/>
      <c r="AW88" s="202"/>
      <c r="AX88" s="202"/>
      <c r="AY88" s="202"/>
      <c r="AZ88" s="202"/>
      <c r="BA88" s="202"/>
      <c r="BB88" s="202"/>
      <c r="BC88"/>
      <c r="BD88"/>
      <c r="BE88"/>
      <c r="BF88"/>
    </row>
    <row r="89" spans="1:59" s="5" customFormat="1" ht="21.6" thickBot="1" x14ac:dyDescent="0.25">
      <c r="A89"/>
      <c r="B89" s="690">
        <v>2</v>
      </c>
      <c r="C89" s="691"/>
      <c r="D89" s="407"/>
      <c r="E89" s="400"/>
      <c r="F89" s="400"/>
      <c r="G89" s="400"/>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400"/>
      <c r="AL89" s="400"/>
      <c r="AM89" s="400"/>
      <c r="AN89" s="400"/>
      <c r="AO89" s="400"/>
      <c r="AP89" s="400"/>
      <c r="AQ89" s="400"/>
      <c r="AR89" s="400"/>
      <c r="AS89" s="400"/>
      <c r="AT89" s="400"/>
      <c r="AU89" s="400"/>
      <c r="AV89" s="400"/>
      <c r="AW89" s="400"/>
      <c r="AX89" s="400"/>
      <c r="AY89" s="400"/>
      <c r="AZ89" s="400"/>
      <c r="BA89" s="400"/>
      <c r="BB89" s="400"/>
      <c r="BC89" s="400"/>
      <c r="BD89" s="400"/>
      <c r="BE89" s="401"/>
      <c r="BF89"/>
    </row>
    <row r="90" spans="1:59" x14ac:dyDescent="0.2">
      <c r="B90" s="212"/>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213"/>
    </row>
    <row r="91" spans="1:59" ht="21.75" customHeight="1" x14ac:dyDescent="0.2">
      <c r="B91" s="212"/>
      <c r="C91" s="394"/>
      <c r="D91" s="395" t="s">
        <v>253</v>
      </c>
      <c r="E91" s="395"/>
      <c r="F91" s="395"/>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213"/>
    </row>
    <row r="92" spans="1:59" ht="13.8" thickBot="1" x14ac:dyDescent="0.25">
      <c r="B92" s="212"/>
      <c r="C92" s="395"/>
      <c r="D92" s="395"/>
      <c r="E92" s="395"/>
      <c r="F92" s="395"/>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213"/>
    </row>
    <row r="93" spans="1:59" ht="26.25" customHeight="1" thickTop="1" x14ac:dyDescent="0.2">
      <c r="B93" s="212"/>
      <c r="C93" s="395" t="s">
        <v>165</v>
      </c>
      <c r="D93" s="395"/>
      <c r="E93" s="395"/>
      <c r="F93" s="395"/>
      <c r="G93" s="16"/>
      <c r="H93" s="16"/>
      <c r="I93" s="16"/>
      <c r="J93" s="16"/>
      <c r="K93" s="16"/>
      <c r="L93" s="16"/>
      <c r="M93" s="16"/>
      <c r="N93" s="16"/>
      <c r="O93" s="16"/>
      <c r="P93" s="16"/>
      <c r="Q93" s="16"/>
      <c r="R93" s="16"/>
      <c r="S93" s="16"/>
      <c r="T93" s="675" t="s">
        <v>103</v>
      </c>
      <c r="U93" s="676"/>
      <c r="V93" s="676"/>
      <c r="W93" s="676"/>
      <c r="X93" s="676"/>
      <c r="Y93" s="676"/>
      <c r="Z93" s="676"/>
      <c r="AA93" s="676"/>
      <c r="AB93" s="676"/>
      <c r="AC93" s="676"/>
      <c r="AD93" s="676"/>
      <c r="AE93" s="676"/>
      <c r="AF93" s="676"/>
      <c r="AG93" s="676"/>
      <c r="AH93" s="676"/>
      <c r="AI93" s="676"/>
      <c r="AJ93" s="676"/>
      <c r="AK93" s="676"/>
      <c r="AL93" s="676"/>
      <c r="AM93" s="676"/>
      <c r="AN93" s="676"/>
      <c r="AO93" s="676"/>
      <c r="AP93" s="676"/>
      <c r="AQ93" s="676"/>
      <c r="AR93" s="676"/>
      <c r="AS93" s="676"/>
      <c r="AT93" s="676"/>
      <c r="AU93" s="676"/>
      <c r="AV93" s="676"/>
      <c r="AW93" s="676"/>
      <c r="AX93" s="676"/>
      <c r="AY93" s="676"/>
      <c r="AZ93" s="676"/>
      <c r="BA93" s="677"/>
      <c r="BB93" s="396"/>
      <c r="BC93" s="397"/>
      <c r="BD93" s="397"/>
      <c r="BE93" s="402"/>
    </row>
    <row r="94" spans="1:59" ht="13.8" thickBot="1" x14ac:dyDescent="0.25">
      <c r="B94" s="212"/>
      <c r="C94" s="395"/>
      <c r="D94" s="395"/>
      <c r="E94" s="395"/>
      <c r="F94" s="395"/>
      <c r="G94" s="16"/>
      <c r="H94" s="16"/>
      <c r="I94" s="16"/>
      <c r="J94" s="16"/>
      <c r="K94" s="16"/>
      <c r="L94" s="16"/>
      <c r="M94" s="16"/>
      <c r="N94" s="16"/>
      <c r="O94" s="16"/>
      <c r="P94" s="16"/>
      <c r="Q94" s="16"/>
      <c r="R94" s="16"/>
      <c r="S94" s="16"/>
      <c r="T94" s="398"/>
      <c r="U94" s="398"/>
      <c r="V94" s="398"/>
      <c r="W94" s="398"/>
      <c r="X94" s="398"/>
      <c r="Y94" s="398"/>
      <c r="Z94" s="398"/>
      <c r="AA94" s="398"/>
      <c r="AB94" s="398"/>
      <c r="AC94" s="398"/>
      <c r="AD94" s="398"/>
      <c r="AE94" s="398"/>
      <c r="AF94" s="398"/>
      <c r="AG94" s="398"/>
      <c r="AH94" s="398"/>
      <c r="AI94" s="398"/>
      <c r="AJ94" s="398"/>
      <c r="AK94" s="398"/>
      <c r="AL94" s="398"/>
      <c r="AM94" s="398"/>
      <c r="AN94" s="398"/>
      <c r="AO94" s="398"/>
      <c r="AP94" s="398"/>
      <c r="AQ94" s="398"/>
      <c r="AR94" s="398"/>
      <c r="AS94" s="398"/>
      <c r="AT94" s="398"/>
      <c r="AU94" s="398"/>
      <c r="AV94" s="398"/>
      <c r="AW94" s="398"/>
      <c r="AX94" s="398"/>
      <c r="AY94" s="398"/>
      <c r="AZ94" s="398"/>
      <c r="BA94" s="398"/>
      <c r="BB94" s="398"/>
      <c r="BC94" s="398"/>
      <c r="BD94" s="16"/>
      <c r="BE94" s="213"/>
    </row>
    <row r="95" spans="1:59" ht="26.25" customHeight="1" thickTop="1" x14ac:dyDescent="0.2">
      <c r="B95" s="212"/>
      <c r="C95" s="395" t="s">
        <v>394</v>
      </c>
      <c r="D95" s="395"/>
      <c r="E95" s="395"/>
      <c r="F95" s="395"/>
      <c r="G95" s="16"/>
      <c r="H95" s="16"/>
      <c r="I95" s="16"/>
      <c r="J95" s="16"/>
      <c r="K95" s="16"/>
      <c r="L95" s="16"/>
      <c r="M95" s="16"/>
      <c r="N95" s="16"/>
      <c r="O95" s="16"/>
      <c r="P95" s="16"/>
      <c r="Q95" s="16"/>
      <c r="R95" s="16"/>
      <c r="S95" s="16"/>
      <c r="T95" s="682" t="str">
        <f>IF(T93="選択してください","－",IF(T93="東京","第 1 ゾーン","第 2 ゾーン"))</f>
        <v>－</v>
      </c>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3"/>
      <c r="BA95" s="684"/>
      <c r="BB95" s="16"/>
      <c r="BC95" s="16"/>
      <c r="BD95" s="16"/>
      <c r="BE95" s="213"/>
    </row>
    <row r="96" spans="1:59" ht="13.8" thickBot="1" x14ac:dyDescent="0.25">
      <c r="B96" s="212"/>
      <c r="C96" s="395"/>
      <c r="D96" s="395"/>
      <c r="E96" s="395"/>
      <c r="F96" s="395"/>
      <c r="G96" s="16"/>
      <c r="H96" s="16"/>
      <c r="I96" s="16"/>
      <c r="J96" s="16"/>
      <c r="K96" s="16"/>
      <c r="L96" s="16"/>
      <c r="M96" s="16"/>
      <c r="N96" s="16"/>
      <c r="O96" s="16"/>
      <c r="P96" s="16"/>
      <c r="Q96" s="16"/>
      <c r="R96" s="16"/>
      <c r="S96" s="16"/>
      <c r="T96" s="398"/>
      <c r="U96" s="398"/>
      <c r="V96" s="398"/>
      <c r="W96" s="398"/>
      <c r="X96" s="398"/>
      <c r="Y96" s="398"/>
      <c r="Z96" s="398"/>
      <c r="AA96" s="398"/>
      <c r="AB96" s="398"/>
      <c r="AC96" s="398"/>
      <c r="AD96" s="398"/>
      <c r="AE96" s="398"/>
      <c r="AF96" s="398"/>
      <c r="AG96" s="398"/>
      <c r="AH96" s="398"/>
      <c r="AI96" s="398"/>
      <c r="AJ96" s="398"/>
      <c r="AK96" s="398"/>
      <c r="AL96" s="398"/>
      <c r="AM96" s="398"/>
      <c r="AN96" s="398"/>
      <c r="AO96" s="398"/>
      <c r="AP96" s="398"/>
      <c r="AQ96" s="398"/>
      <c r="AR96" s="398"/>
      <c r="AS96" s="398"/>
      <c r="AT96" s="398"/>
      <c r="AU96" s="398"/>
      <c r="AV96" s="398"/>
      <c r="AW96" s="398"/>
      <c r="AX96" s="398"/>
      <c r="AY96" s="398"/>
      <c r="AZ96" s="398"/>
      <c r="BA96" s="398"/>
      <c r="BB96" s="398"/>
      <c r="BC96" s="398"/>
      <c r="BD96" s="16"/>
      <c r="BE96" s="213"/>
    </row>
    <row r="97" spans="2:59" ht="26.25" customHeight="1" thickTop="1" x14ac:dyDescent="0.2">
      <c r="B97" s="212"/>
      <c r="C97" s="395" t="s">
        <v>241</v>
      </c>
      <c r="D97" s="395"/>
      <c r="E97" s="395"/>
      <c r="F97" s="395"/>
      <c r="G97" s="16"/>
      <c r="H97" s="16"/>
      <c r="I97" s="16"/>
      <c r="J97" s="16"/>
      <c r="K97" s="16"/>
      <c r="L97" s="16"/>
      <c r="M97" s="16"/>
      <c r="N97" s="16"/>
      <c r="O97" s="16"/>
      <c r="P97" s="16"/>
      <c r="Q97" s="16"/>
      <c r="R97" s="16"/>
      <c r="S97" s="16"/>
      <c r="T97" s="675" t="s">
        <v>103</v>
      </c>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6"/>
      <c r="AY97" s="676"/>
      <c r="AZ97" s="676"/>
      <c r="BA97" s="677"/>
      <c r="BB97" s="16"/>
      <c r="BC97" s="16"/>
      <c r="BD97" s="16"/>
      <c r="BE97" s="213"/>
    </row>
    <row r="98" spans="2:59" ht="13.8" thickBot="1" x14ac:dyDescent="0.25">
      <c r="B98" s="212"/>
      <c r="C98" s="395"/>
      <c r="D98" s="395"/>
      <c r="E98" s="395"/>
      <c r="F98" s="395"/>
      <c r="G98" s="16"/>
      <c r="H98" s="16"/>
      <c r="I98" s="16"/>
      <c r="J98" s="16"/>
      <c r="K98" s="16"/>
      <c r="L98" s="16"/>
      <c r="M98" s="16"/>
      <c r="N98" s="16"/>
      <c r="O98" s="16"/>
      <c r="P98" s="16"/>
      <c r="Q98" s="16"/>
      <c r="R98" s="16"/>
      <c r="S98" s="16"/>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16"/>
      <c r="BE98" s="213"/>
    </row>
    <row r="99" spans="2:59" ht="26.25" customHeight="1" thickTop="1" x14ac:dyDescent="0.2">
      <c r="B99" s="212"/>
      <c r="C99" s="395" t="s">
        <v>242</v>
      </c>
      <c r="D99" s="395"/>
      <c r="E99" s="395"/>
      <c r="F99" s="395"/>
      <c r="G99" s="16"/>
      <c r="H99" s="16"/>
      <c r="I99" s="16"/>
      <c r="J99" s="16"/>
      <c r="K99" s="16"/>
      <c r="L99" s="16"/>
      <c r="M99" s="16"/>
      <c r="N99" s="16"/>
      <c r="O99" s="16"/>
      <c r="P99" s="16"/>
      <c r="Q99" s="16"/>
      <c r="R99" s="16"/>
      <c r="S99" s="16"/>
      <c r="T99" s="675" t="s">
        <v>103</v>
      </c>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6"/>
      <c r="AY99" s="676"/>
      <c r="AZ99" s="676"/>
      <c r="BA99" s="677"/>
      <c r="BB99" s="679" t="str">
        <f>IF(T93="選択してください","",IF(T99="選択してください","",IF(T93="石狩",CONCATENATE("411/",VLOOKUP(T99,config!C$502:D$503,2,FALSE)),IF(T93="東京",CONCATENATE("413/",VLOOKUP(T99,config!C$504:D$505,2,FALSE),"")))))</f>
        <v/>
      </c>
      <c r="BC99" s="679"/>
      <c r="BD99" s="679"/>
      <c r="BE99" s="680"/>
    </row>
    <row r="100" spans="2:59" ht="13.8" thickBot="1" x14ac:dyDescent="0.25">
      <c r="B100" s="212"/>
      <c r="C100" s="395"/>
      <c r="D100" s="395"/>
      <c r="E100" s="395"/>
      <c r="F100" s="395"/>
      <c r="G100" s="16"/>
      <c r="H100" s="16"/>
      <c r="I100" s="16"/>
      <c r="J100" s="16"/>
      <c r="K100" s="16"/>
      <c r="L100" s="16"/>
      <c r="M100" s="16"/>
      <c r="N100" s="16"/>
      <c r="O100" s="16"/>
      <c r="P100" s="16"/>
      <c r="Q100" s="16"/>
      <c r="R100" s="16"/>
      <c r="S100" s="16"/>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399"/>
      <c r="BE100" s="403"/>
      <c r="BF100" s="229"/>
      <c r="BG100" s="229"/>
    </row>
    <row r="101" spans="2:59" ht="26.25" customHeight="1" thickTop="1" x14ac:dyDescent="0.2">
      <c r="B101" s="212"/>
      <c r="C101" s="395" t="s">
        <v>243</v>
      </c>
      <c r="D101" s="395"/>
      <c r="E101" s="395"/>
      <c r="F101" s="395"/>
      <c r="G101" s="16"/>
      <c r="H101" s="16"/>
      <c r="I101" s="16"/>
      <c r="J101" s="16"/>
      <c r="K101" s="16"/>
      <c r="L101" s="16"/>
      <c r="M101" s="16"/>
      <c r="N101" s="16"/>
      <c r="O101" s="16"/>
      <c r="P101" s="16"/>
      <c r="Q101" s="16"/>
      <c r="R101" s="16"/>
      <c r="S101" s="16"/>
      <c r="T101" s="675" t="s">
        <v>103</v>
      </c>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7"/>
      <c r="BB101" s="679">
        <f>VLOOKUP(T101,config!C$22:D$31,2,FALSE)</f>
        <v>0</v>
      </c>
      <c r="BC101" s="679"/>
      <c r="BD101" s="679"/>
      <c r="BE101" s="680"/>
    </row>
    <row r="102" spans="2:59" ht="13.8" thickBot="1" x14ac:dyDescent="0.25">
      <c r="B102" s="212"/>
      <c r="C102" s="395"/>
      <c r="D102" s="395"/>
      <c r="E102" s="395"/>
      <c r="F102" s="395"/>
      <c r="G102" s="16"/>
      <c r="H102" s="16"/>
      <c r="I102" s="16"/>
      <c r="J102" s="16"/>
      <c r="K102" s="16"/>
      <c r="L102" s="16"/>
      <c r="M102" s="16"/>
      <c r="N102" s="16"/>
      <c r="O102" s="16"/>
      <c r="P102" s="16"/>
      <c r="Q102" s="16"/>
      <c r="R102" s="16"/>
      <c r="S102" s="16"/>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399"/>
      <c r="BE102" s="403"/>
      <c r="BF102" s="229"/>
      <c r="BG102" s="229"/>
    </row>
    <row r="103" spans="2:59" ht="37.5" customHeight="1" thickTop="1" x14ac:dyDescent="0.2">
      <c r="B103" s="212"/>
      <c r="C103" s="681" t="s">
        <v>301</v>
      </c>
      <c r="D103" s="681"/>
      <c r="E103" s="681"/>
      <c r="F103" s="681"/>
      <c r="G103" s="681"/>
      <c r="H103" s="681"/>
      <c r="I103" s="681"/>
      <c r="J103" s="681"/>
      <c r="K103" s="681"/>
      <c r="L103" s="681"/>
      <c r="M103" s="681"/>
      <c r="N103" s="681"/>
      <c r="O103" s="681"/>
      <c r="P103" s="681"/>
      <c r="Q103" s="681"/>
      <c r="R103" s="681"/>
      <c r="S103" s="681"/>
      <c r="T103" s="675" t="str">
        <f>IF(COUNTIF(T101,"*Windows*"),"選択してください","－")</f>
        <v>－</v>
      </c>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6"/>
      <c r="AY103" s="676"/>
      <c r="AZ103" s="676"/>
      <c r="BA103" s="677"/>
      <c r="BB103" s="679" t="str">
        <f>IFERROR(IF(T99="選択してください","",IF(COUNTIF(T99,"*2CPU*"),CONCATENATE("72/",VLOOKUP(T103,config!C$490:D$494,2,FALSE)),CONCATENATE("72/",VLOOKUP(T103,config!C$480:D$484,2,FALSE)))),"")</f>
        <v/>
      </c>
      <c r="BC103" s="679"/>
      <c r="BD103" s="679"/>
      <c r="BE103" s="680"/>
    </row>
    <row r="104" spans="2:59" ht="13.8" thickBot="1" x14ac:dyDescent="0.25">
      <c r="B104" s="212"/>
      <c r="C104" s="395"/>
      <c r="D104" s="395"/>
      <c r="E104" s="395"/>
      <c r="F104" s="395"/>
      <c r="G104" s="16"/>
      <c r="H104" s="16"/>
      <c r="I104" s="16"/>
      <c r="J104" s="16"/>
      <c r="K104" s="16"/>
      <c r="L104" s="16"/>
      <c r="M104" s="16"/>
      <c r="N104" s="16"/>
      <c r="O104" s="16"/>
      <c r="P104" s="16"/>
      <c r="Q104" s="16"/>
      <c r="R104" s="16"/>
      <c r="S104" s="16"/>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398"/>
      <c r="BB104" s="398"/>
      <c r="BC104" s="398"/>
      <c r="BD104" s="399"/>
      <c r="BE104" s="403"/>
      <c r="BF104" s="229"/>
      <c r="BG104" s="229"/>
    </row>
    <row r="105" spans="2:59" ht="26.25" customHeight="1" thickTop="1" x14ac:dyDescent="0.2">
      <c r="B105" s="212"/>
      <c r="C105" s="395" t="s">
        <v>245</v>
      </c>
      <c r="D105" s="395"/>
      <c r="E105" s="395"/>
      <c r="F105" s="698" t="s">
        <v>393</v>
      </c>
      <c r="G105" s="698"/>
      <c r="H105" s="698"/>
      <c r="I105" s="698"/>
      <c r="J105" s="698"/>
      <c r="K105" s="698"/>
      <c r="L105" s="698"/>
      <c r="M105" s="698"/>
      <c r="N105" s="698"/>
      <c r="O105" s="698"/>
      <c r="P105" s="698"/>
      <c r="Q105" s="698"/>
      <c r="R105" s="698"/>
      <c r="S105" s="698"/>
      <c r="T105" s="675" t="s">
        <v>103</v>
      </c>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6"/>
      <c r="AY105" s="676"/>
      <c r="AZ105" s="676"/>
      <c r="BA105" s="677"/>
      <c r="BB105" s="679" t="str">
        <f>IF(T105="選択してください","",IF(T105="16GB（標準）","",IF(T105="32GB（標準）","",CONCATENATE(IF(T93="石狩","412/",IF(T93="東京","414/","")),VLOOKUP(T105,config!C$206:D$231,2,FALSE)))))</f>
        <v/>
      </c>
      <c r="BC105" s="679"/>
      <c r="BD105" s="679"/>
      <c r="BE105" s="680"/>
    </row>
    <row r="106" spans="2:59" ht="13.8" thickBot="1" x14ac:dyDescent="0.25">
      <c r="B106" s="212"/>
      <c r="C106" s="395"/>
      <c r="D106" s="395"/>
      <c r="E106" s="395"/>
      <c r="F106" s="395"/>
      <c r="G106" s="16"/>
      <c r="H106" s="16"/>
      <c r="I106" s="16"/>
      <c r="J106" s="16"/>
      <c r="K106" s="16"/>
      <c r="L106" s="16"/>
      <c r="M106" s="16"/>
      <c r="N106" s="16"/>
      <c r="O106" s="16"/>
      <c r="P106" s="16"/>
      <c r="Q106" s="16"/>
      <c r="R106" s="16"/>
      <c r="S106" s="16"/>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c r="AV106" s="398"/>
      <c r="AW106" s="398"/>
      <c r="AX106" s="398"/>
      <c r="AY106" s="398"/>
      <c r="AZ106" s="398"/>
      <c r="BA106" s="398"/>
      <c r="BB106" s="398"/>
      <c r="BC106" s="398"/>
      <c r="BD106" s="399"/>
      <c r="BE106" s="403"/>
      <c r="BF106" s="229"/>
      <c r="BG106" s="229"/>
    </row>
    <row r="107" spans="2:59" ht="26.25" customHeight="1" thickTop="1" x14ac:dyDescent="0.2">
      <c r="B107" s="212"/>
      <c r="C107" s="395" t="s">
        <v>255</v>
      </c>
      <c r="D107" s="395"/>
      <c r="E107" s="395"/>
      <c r="F107" s="395"/>
      <c r="G107" s="16"/>
      <c r="H107" s="16"/>
      <c r="I107" s="696"/>
      <c r="J107" s="696"/>
      <c r="K107" s="696"/>
      <c r="L107" s="696"/>
      <c r="M107" s="696"/>
      <c r="N107" s="696"/>
      <c r="O107" s="696"/>
      <c r="P107" s="696"/>
      <c r="Q107" s="696"/>
      <c r="R107" s="696"/>
      <c r="S107" s="697"/>
      <c r="T107" s="675" t="s">
        <v>103</v>
      </c>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7"/>
      <c r="BB107" s="679" t="str">
        <f>IF(T107="選択してください","",CONCATENATE(IF(T93="石狩","411/",IF(T93="東京","413/","")),VLOOKUP(T107,config!C$236:D$245,2,FALSE)))</f>
        <v/>
      </c>
      <c r="BC107" s="679"/>
      <c r="BD107" s="679"/>
      <c r="BE107" s="680"/>
    </row>
    <row r="108" spans="2:59" ht="13.8" thickBot="1" x14ac:dyDescent="0.25">
      <c r="B108" s="212"/>
      <c r="C108" s="395"/>
      <c r="D108" s="395"/>
      <c r="E108" s="395"/>
      <c r="F108" s="395"/>
      <c r="G108" s="16"/>
      <c r="H108" s="16"/>
      <c r="I108" s="16"/>
      <c r="J108" s="16"/>
      <c r="K108" s="16"/>
      <c r="L108" s="16"/>
      <c r="M108" s="16"/>
      <c r="N108" s="16"/>
      <c r="O108" s="16"/>
      <c r="P108" s="16"/>
      <c r="Q108" s="16"/>
      <c r="R108" s="16"/>
      <c r="S108" s="16"/>
      <c r="T108" s="398"/>
      <c r="U108" s="398"/>
      <c r="V108" s="398"/>
      <c r="W108" s="398"/>
      <c r="X108" s="398"/>
      <c r="Y108" s="398"/>
      <c r="Z108" s="398"/>
      <c r="AA108" s="398"/>
      <c r="AB108" s="398"/>
      <c r="AC108" s="398"/>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398"/>
      <c r="AY108" s="398"/>
      <c r="AZ108" s="398"/>
      <c r="BA108" s="398"/>
      <c r="BB108" s="398"/>
      <c r="BC108" s="398"/>
      <c r="BD108" s="399"/>
      <c r="BE108" s="403"/>
      <c r="BF108" s="229"/>
      <c r="BG108" s="229"/>
    </row>
    <row r="109" spans="2:59" ht="26.25" customHeight="1" thickTop="1" x14ac:dyDescent="0.2">
      <c r="B109" s="212"/>
      <c r="C109" s="395" t="s">
        <v>254</v>
      </c>
      <c r="D109" s="395"/>
      <c r="E109" s="395"/>
      <c r="F109" s="395"/>
      <c r="G109" s="16"/>
      <c r="H109" s="16"/>
      <c r="I109" s="16"/>
      <c r="J109" s="16"/>
      <c r="K109" s="16"/>
      <c r="L109" s="16"/>
      <c r="M109" s="16"/>
      <c r="N109" s="16"/>
      <c r="O109" s="16"/>
      <c r="P109" s="16"/>
      <c r="Q109" s="16"/>
      <c r="R109" s="16"/>
      <c r="S109" s="16"/>
      <c r="T109" s="675" t="s">
        <v>295</v>
      </c>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7"/>
      <c r="BB109" s="679" t="str">
        <f>IF(T109="利用しない　※利用する場合は選択してください","",CONCATENATE(IF(T93="石狩","412/",IF(T93="東京","414/","")),VLOOKUP(T109,config!C$251:D$260,2,FALSE)))</f>
        <v/>
      </c>
      <c r="BC109" s="679"/>
      <c r="BD109" s="679"/>
      <c r="BE109" s="680"/>
    </row>
    <row r="110" spans="2:59" ht="13.8" thickBot="1" x14ac:dyDescent="0.25">
      <c r="B110" s="212"/>
      <c r="C110" s="395"/>
      <c r="D110" s="395"/>
      <c r="E110" s="395"/>
      <c r="F110" s="395"/>
      <c r="G110" s="16"/>
      <c r="H110" s="16"/>
      <c r="I110" s="16"/>
      <c r="J110" s="16"/>
      <c r="K110" s="16"/>
      <c r="L110" s="16"/>
      <c r="M110" s="16"/>
      <c r="N110" s="16"/>
      <c r="O110" s="16"/>
      <c r="P110" s="16"/>
      <c r="Q110" s="16"/>
      <c r="R110" s="16"/>
      <c r="S110" s="16"/>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8"/>
      <c r="AY110" s="398"/>
      <c r="AZ110" s="398"/>
      <c r="BA110" s="398"/>
      <c r="BB110" s="398"/>
      <c r="BC110" s="398"/>
      <c r="BD110" s="399"/>
      <c r="BE110" s="403"/>
      <c r="BF110" s="229"/>
      <c r="BG110" s="229"/>
    </row>
    <row r="111" spans="2:59" ht="26.25" customHeight="1" thickTop="1" x14ac:dyDescent="0.2">
      <c r="B111" s="212"/>
      <c r="C111" s="395" t="s">
        <v>419</v>
      </c>
      <c r="D111" s="395"/>
      <c r="E111" s="395"/>
      <c r="F111" s="395"/>
      <c r="G111" s="16"/>
      <c r="H111" s="16"/>
      <c r="I111" s="16"/>
      <c r="J111" s="16"/>
      <c r="K111" s="16"/>
      <c r="L111" s="16"/>
      <c r="M111" s="16"/>
      <c r="N111" s="16"/>
      <c r="O111" s="16"/>
      <c r="P111" s="16"/>
      <c r="Q111" s="16"/>
      <c r="R111" s="16"/>
      <c r="S111" s="16"/>
      <c r="T111" s="675" t="s">
        <v>295</v>
      </c>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7"/>
      <c r="BB111" s="679" t="str">
        <f>IF(T111="利用しない　※利用する場合は選択してください","",CONCATENATE(IF(T93="石狩","412/",IF(T93="東京","414/","")),VLOOKUP(T111,config!C$266:D$275,2,FALSE)))</f>
        <v/>
      </c>
      <c r="BC111" s="679"/>
      <c r="BD111" s="679"/>
      <c r="BE111" s="680"/>
    </row>
    <row r="112" spans="2:59" x14ac:dyDescent="0.2">
      <c r="B112" s="212"/>
      <c r="C112" s="395"/>
      <c r="D112" s="395"/>
      <c r="E112" s="395"/>
      <c r="F112" s="395"/>
      <c r="G112" s="16"/>
      <c r="H112" s="16"/>
      <c r="I112" s="16"/>
      <c r="J112" s="16"/>
      <c r="K112" s="16"/>
      <c r="L112" s="16"/>
      <c r="M112" s="16"/>
      <c r="N112" s="16"/>
      <c r="O112" s="16"/>
      <c r="P112" s="16"/>
      <c r="Q112" s="16"/>
      <c r="R112" s="16"/>
      <c r="S112" s="16"/>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398"/>
      <c r="AY112" s="398"/>
      <c r="AZ112" s="398"/>
      <c r="BA112" s="398"/>
      <c r="BB112" s="398"/>
      <c r="BC112" s="398"/>
      <c r="BD112" s="399"/>
      <c r="BE112" s="403"/>
      <c r="BF112" s="229"/>
      <c r="BG112" s="229"/>
    </row>
    <row r="113" spans="1:59" ht="21.75" customHeight="1" x14ac:dyDescent="0.2">
      <c r="B113" s="212"/>
      <c r="C113" s="394"/>
      <c r="D113" s="395" t="s">
        <v>410</v>
      </c>
      <c r="E113" s="395"/>
      <c r="F113" s="395"/>
      <c r="G113" s="16"/>
      <c r="H113" s="16"/>
      <c r="I113" s="16"/>
      <c r="J113" s="16"/>
      <c r="K113" s="16"/>
      <c r="L113" s="16"/>
      <c r="M113" s="16"/>
      <c r="N113" s="16"/>
      <c r="O113" s="16"/>
      <c r="P113" s="16"/>
      <c r="Q113" s="16"/>
      <c r="R113" s="16"/>
      <c r="S113" s="16"/>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98"/>
      <c r="AV113" s="398"/>
      <c r="AW113" s="398"/>
      <c r="AX113" s="398"/>
      <c r="AY113" s="398"/>
      <c r="AZ113" s="398"/>
      <c r="BA113" s="398"/>
      <c r="BB113" s="398"/>
      <c r="BC113" s="398"/>
      <c r="BD113" s="399"/>
      <c r="BE113" s="403"/>
      <c r="BF113" s="229"/>
      <c r="BG113" s="229"/>
    </row>
    <row r="114" spans="1:59" ht="13.8" thickBot="1" x14ac:dyDescent="0.25">
      <c r="B114" s="212"/>
      <c r="C114" s="395"/>
      <c r="D114" s="395"/>
      <c r="E114" s="395"/>
      <c r="F114" s="395"/>
      <c r="G114" s="16"/>
      <c r="H114" s="16"/>
      <c r="I114" s="16"/>
      <c r="J114" s="16"/>
      <c r="K114" s="16"/>
      <c r="L114" s="16"/>
      <c r="M114" s="16"/>
      <c r="N114" s="16"/>
      <c r="O114" s="16"/>
      <c r="P114" s="16"/>
      <c r="Q114" s="16"/>
      <c r="R114" s="16"/>
      <c r="S114" s="16"/>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16"/>
      <c r="BC114" s="16"/>
      <c r="BD114" s="399"/>
      <c r="BE114" s="403"/>
      <c r="BF114" s="229"/>
      <c r="BG114" s="229"/>
    </row>
    <row r="115" spans="1:59" ht="26.25" customHeight="1" thickTop="1" x14ac:dyDescent="0.2">
      <c r="B115" s="212"/>
      <c r="C115" s="395" t="s">
        <v>244</v>
      </c>
      <c r="D115" s="395"/>
      <c r="E115" s="395"/>
      <c r="F115" s="395"/>
      <c r="G115" s="16"/>
      <c r="H115" s="16"/>
      <c r="I115" s="16"/>
      <c r="J115" s="16"/>
      <c r="K115" s="16"/>
      <c r="L115" s="16"/>
      <c r="M115" s="16"/>
      <c r="N115" s="16"/>
      <c r="O115" s="16"/>
      <c r="P115" s="16"/>
      <c r="Q115" s="16"/>
      <c r="R115" s="16"/>
      <c r="S115" s="16"/>
      <c r="T115" s="675" t="s">
        <v>103</v>
      </c>
      <c r="U115" s="676"/>
      <c r="V115" s="676"/>
      <c r="W115" s="676"/>
      <c r="X115" s="676"/>
      <c r="Y115" s="676"/>
      <c r="Z115" s="676"/>
      <c r="AA115" s="676"/>
      <c r="AB115" s="676"/>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76"/>
      <c r="AY115" s="676"/>
      <c r="AZ115" s="676"/>
      <c r="BA115" s="677"/>
      <c r="BB115" s="679">
        <f>VLOOKUP(T115,config!C$82:D$91,2,FALSE)</f>
        <v>0</v>
      </c>
      <c r="BC115" s="679"/>
      <c r="BD115" s="679"/>
      <c r="BE115" s="680"/>
    </row>
    <row r="116" spans="1:59" ht="13.8" thickBot="1" x14ac:dyDescent="0.25">
      <c r="B116" s="212"/>
      <c r="C116" s="395"/>
      <c r="D116" s="395"/>
      <c r="E116" s="395"/>
      <c r="F116" s="395"/>
      <c r="G116" s="16"/>
      <c r="H116" s="16"/>
      <c r="I116" s="16"/>
      <c r="J116" s="16"/>
      <c r="K116" s="16"/>
      <c r="L116" s="16"/>
      <c r="M116" s="16"/>
      <c r="N116" s="16"/>
      <c r="O116" s="16"/>
      <c r="P116" s="16"/>
      <c r="Q116" s="16"/>
      <c r="R116" s="16"/>
      <c r="S116" s="16"/>
      <c r="T116" s="398"/>
      <c r="U116" s="398"/>
      <c r="V116" s="398"/>
      <c r="W116" s="398"/>
      <c r="X116" s="398"/>
      <c r="Y116" s="398"/>
      <c r="Z116" s="398"/>
      <c r="AA116" s="398"/>
      <c r="AB116" s="398"/>
      <c r="AC116" s="398"/>
      <c r="AD116" s="398"/>
      <c r="AE116" s="398"/>
      <c r="AF116" s="398"/>
      <c r="AG116" s="398"/>
      <c r="AH116" s="398"/>
      <c r="AI116" s="398"/>
      <c r="AJ116" s="398"/>
      <c r="AK116" s="398"/>
      <c r="AL116" s="398"/>
      <c r="AM116" s="398"/>
      <c r="AN116" s="398"/>
      <c r="AO116" s="398"/>
      <c r="AP116" s="398"/>
      <c r="AQ116" s="398"/>
      <c r="AR116" s="398"/>
      <c r="AS116" s="398"/>
      <c r="AT116" s="398"/>
      <c r="AU116" s="398"/>
      <c r="AV116" s="398"/>
      <c r="AW116" s="398"/>
      <c r="AX116" s="398"/>
      <c r="AY116" s="398"/>
      <c r="AZ116" s="398"/>
      <c r="BA116" s="398"/>
      <c r="BB116" s="398"/>
      <c r="BC116" s="398"/>
      <c r="BD116" s="399"/>
      <c r="BE116" s="403"/>
      <c r="BF116" s="229"/>
      <c r="BG116" s="229"/>
    </row>
    <row r="117" spans="1:59" ht="26.25" customHeight="1" thickTop="1" x14ac:dyDescent="0.2">
      <c r="B117" s="212"/>
      <c r="C117" s="395" t="s">
        <v>256</v>
      </c>
      <c r="D117" s="395"/>
      <c r="E117" s="395"/>
      <c r="F117" s="395"/>
      <c r="G117" s="16"/>
      <c r="H117" s="16"/>
      <c r="I117" s="16"/>
      <c r="J117" s="16"/>
      <c r="K117" s="16"/>
      <c r="L117" s="16"/>
      <c r="M117" s="16"/>
      <c r="N117" s="16"/>
      <c r="O117" s="16"/>
      <c r="P117" s="16"/>
      <c r="Q117" s="16"/>
      <c r="R117" s="16"/>
      <c r="S117" s="16"/>
      <c r="T117" s="675" t="s">
        <v>295</v>
      </c>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6"/>
      <c r="AY117" s="676"/>
      <c r="AZ117" s="676"/>
      <c r="BA117" s="677"/>
      <c r="BB117" s="679">
        <f>VLOOKUP(T117,config!C$97:D$106,2,FALSE)</f>
        <v>0</v>
      </c>
      <c r="BC117" s="679"/>
      <c r="BD117" s="679"/>
      <c r="BE117" s="680"/>
    </row>
    <row r="118" spans="1:59" ht="13.8" thickBot="1" x14ac:dyDescent="0.25">
      <c r="B118" s="404"/>
      <c r="C118" s="405"/>
      <c r="D118" s="405"/>
      <c r="E118" s="405"/>
      <c r="F118" s="405"/>
      <c r="G118" s="405"/>
      <c r="H118" s="405"/>
      <c r="I118" s="405"/>
      <c r="J118" s="405"/>
      <c r="K118" s="405"/>
      <c r="L118" s="405"/>
      <c r="M118" s="405"/>
      <c r="N118" s="405"/>
      <c r="O118" s="405"/>
      <c r="P118" s="405"/>
      <c r="Q118" s="405"/>
      <c r="R118" s="405"/>
      <c r="S118" s="405"/>
      <c r="T118" s="405"/>
      <c r="U118" s="405"/>
      <c r="V118" s="405"/>
      <c r="W118" s="405"/>
      <c r="X118" s="405"/>
      <c r="Y118" s="405"/>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5"/>
      <c r="AY118" s="405"/>
      <c r="AZ118" s="405"/>
      <c r="BA118" s="405"/>
      <c r="BB118" s="405"/>
      <c r="BC118" s="405"/>
      <c r="BD118" s="405"/>
      <c r="BE118" s="406"/>
    </row>
    <row r="119" spans="1:59" s="5" customFormat="1" ht="15" thickBot="1" x14ac:dyDescent="0.25">
      <c r="A119"/>
      <c r="B119" s="204"/>
      <c r="C119" s="204"/>
      <c r="D119" s="205"/>
      <c r="E119" s="205"/>
      <c r="F119" s="205"/>
      <c r="G119" s="205"/>
      <c r="H119" s="205"/>
      <c r="I119" s="205"/>
      <c r="J119" s="205"/>
      <c r="K119" s="205"/>
      <c r="L119" s="205"/>
      <c r="M119" s="205"/>
      <c r="N119" s="205"/>
      <c r="O119" s="205"/>
      <c r="P119" s="174"/>
      <c r="Q119" s="203"/>
      <c r="R119" s="203"/>
      <c r="S119" s="203"/>
      <c r="T119" s="203"/>
      <c r="U119" s="203"/>
      <c r="V119" s="203"/>
      <c r="W119" s="174"/>
      <c r="X119" s="203"/>
      <c r="Y119" s="203"/>
      <c r="Z119" s="203"/>
      <c r="AA119" s="203"/>
      <c r="AB119" s="203"/>
      <c r="AC119" s="203"/>
      <c r="AD119" s="203"/>
      <c r="AE119" s="203"/>
      <c r="AF119" s="203"/>
      <c r="AG119" s="203"/>
      <c r="AH119" s="202"/>
      <c r="AI119" s="202"/>
      <c r="AJ119" s="202"/>
      <c r="AK119" s="202"/>
      <c r="AL119" s="202"/>
      <c r="AM119" s="202"/>
      <c r="AN119" s="202"/>
      <c r="AO119" s="202"/>
      <c r="AP119" s="202"/>
      <c r="AQ119" s="202"/>
      <c r="AR119" s="202"/>
      <c r="AS119" s="202"/>
      <c r="AT119" s="202"/>
      <c r="AU119" s="202"/>
      <c r="AV119" s="202"/>
      <c r="AW119" s="202"/>
      <c r="AX119" s="202"/>
      <c r="AY119" s="202"/>
      <c r="AZ119" s="202"/>
      <c r="BA119" s="202"/>
      <c r="BB119" s="202"/>
      <c r="BC119"/>
      <c r="BD119"/>
      <c r="BE119"/>
      <c r="BF119"/>
    </row>
    <row r="120" spans="1:59" s="5" customFormat="1" ht="21.6" thickBot="1" x14ac:dyDescent="0.25">
      <c r="A120"/>
      <c r="B120" s="690">
        <v>3</v>
      </c>
      <c r="C120" s="691"/>
      <c r="D120" s="407"/>
      <c r="E120" s="400"/>
      <c r="F120" s="400"/>
      <c r="G120" s="400"/>
      <c r="H120" s="400"/>
      <c r="I120" s="400"/>
      <c r="J120" s="400"/>
      <c r="K120" s="400"/>
      <c r="L120" s="400"/>
      <c r="M120" s="400"/>
      <c r="N120" s="400"/>
      <c r="O120" s="400"/>
      <c r="P120" s="400"/>
      <c r="Q120" s="400"/>
      <c r="R120" s="400"/>
      <c r="S120" s="400"/>
      <c r="T120" s="400"/>
      <c r="U120" s="400"/>
      <c r="V120" s="400"/>
      <c r="W120" s="400"/>
      <c r="X120" s="400"/>
      <c r="Y120" s="400"/>
      <c r="Z120" s="400"/>
      <c r="AA120" s="400"/>
      <c r="AB120" s="400"/>
      <c r="AC120" s="400"/>
      <c r="AD120" s="400"/>
      <c r="AE120" s="400"/>
      <c r="AF120" s="400"/>
      <c r="AG120" s="400"/>
      <c r="AH120" s="400"/>
      <c r="AI120" s="400"/>
      <c r="AJ120" s="400"/>
      <c r="AK120" s="400"/>
      <c r="AL120" s="400"/>
      <c r="AM120" s="400"/>
      <c r="AN120" s="400"/>
      <c r="AO120" s="400"/>
      <c r="AP120" s="400"/>
      <c r="AQ120" s="400"/>
      <c r="AR120" s="400"/>
      <c r="AS120" s="400"/>
      <c r="AT120" s="400"/>
      <c r="AU120" s="400"/>
      <c r="AV120" s="400"/>
      <c r="AW120" s="400"/>
      <c r="AX120" s="400"/>
      <c r="AY120" s="400"/>
      <c r="AZ120" s="400"/>
      <c r="BA120" s="400"/>
      <c r="BB120" s="400"/>
      <c r="BC120" s="400"/>
      <c r="BD120" s="400"/>
      <c r="BE120" s="401"/>
      <c r="BF120"/>
    </row>
    <row r="121" spans="1:59" x14ac:dyDescent="0.2">
      <c r="B121" s="212"/>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213"/>
    </row>
    <row r="122" spans="1:59" ht="21.75" customHeight="1" x14ac:dyDescent="0.2">
      <c r="B122" s="212"/>
      <c r="C122" s="394"/>
      <c r="D122" s="395" t="s">
        <v>253</v>
      </c>
      <c r="E122" s="395"/>
      <c r="F122" s="395"/>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213"/>
    </row>
    <row r="123" spans="1:59" ht="13.8" thickBot="1" x14ac:dyDescent="0.25">
      <c r="B123" s="212"/>
      <c r="C123" s="395"/>
      <c r="D123" s="395"/>
      <c r="E123" s="395"/>
      <c r="F123" s="395"/>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213"/>
    </row>
    <row r="124" spans="1:59" ht="26.25" customHeight="1" thickTop="1" x14ac:dyDescent="0.2">
      <c r="B124" s="212"/>
      <c r="C124" s="395" t="s">
        <v>165</v>
      </c>
      <c r="D124" s="395"/>
      <c r="E124" s="395"/>
      <c r="F124" s="395"/>
      <c r="G124" s="16"/>
      <c r="H124" s="16"/>
      <c r="I124" s="16"/>
      <c r="J124" s="16"/>
      <c r="K124" s="16"/>
      <c r="L124" s="16"/>
      <c r="M124" s="16"/>
      <c r="N124" s="16"/>
      <c r="O124" s="16"/>
      <c r="P124" s="16"/>
      <c r="Q124" s="16"/>
      <c r="R124" s="16"/>
      <c r="S124" s="16"/>
      <c r="T124" s="675" t="s">
        <v>103</v>
      </c>
      <c r="U124" s="676"/>
      <c r="V124" s="676"/>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7"/>
      <c r="BB124" s="396"/>
      <c r="BC124" s="397"/>
      <c r="BD124" s="397"/>
      <c r="BE124" s="402"/>
    </row>
    <row r="125" spans="1:59" ht="13.8" thickBot="1" x14ac:dyDescent="0.25">
      <c r="B125" s="212"/>
      <c r="C125" s="395"/>
      <c r="D125" s="395"/>
      <c r="E125" s="395"/>
      <c r="F125" s="395"/>
      <c r="G125" s="16"/>
      <c r="H125" s="16"/>
      <c r="I125" s="16"/>
      <c r="J125" s="16"/>
      <c r="K125" s="16"/>
      <c r="L125" s="16"/>
      <c r="M125" s="16"/>
      <c r="N125" s="16"/>
      <c r="O125" s="16"/>
      <c r="P125" s="16"/>
      <c r="Q125" s="16"/>
      <c r="R125" s="16"/>
      <c r="S125" s="16"/>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8"/>
      <c r="AZ125" s="398"/>
      <c r="BA125" s="398"/>
      <c r="BB125" s="398"/>
      <c r="BC125" s="398"/>
      <c r="BD125" s="16"/>
      <c r="BE125" s="213"/>
    </row>
    <row r="126" spans="1:59" ht="26.25" customHeight="1" thickTop="1" x14ac:dyDescent="0.2">
      <c r="B126" s="212"/>
      <c r="C126" s="395" t="s">
        <v>394</v>
      </c>
      <c r="D126" s="395"/>
      <c r="E126" s="395"/>
      <c r="F126" s="395"/>
      <c r="G126" s="16"/>
      <c r="H126" s="16"/>
      <c r="I126" s="16"/>
      <c r="J126" s="16"/>
      <c r="K126" s="16"/>
      <c r="L126" s="16"/>
      <c r="M126" s="16"/>
      <c r="N126" s="16"/>
      <c r="O126" s="16"/>
      <c r="P126" s="16"/>
      <c r="Q126" s="16"/>
      <c r="R126" s="16"/>
      <c r="S126" s="16"/>
      <c r="T126" s="682" t="str">
        <f>IF(T124="選択してください","－",IF(T124="東京","第 1 ゾーン","第 2 ゾーン"))</f>
        <v>－</v>
      </c>
      <c r="U126" s="683"/>
      <c r="V126" s="683"/>
      <c r="W126" s="683"/>
      <c r="X126" s="683"/>
      <c r="Y126" s="683"/>
      <c r="Z126" s="683"/>
      <c r="AA126" s="683"/>
      <c r="AB126" s="683"/>
      <c r="AC126" s="683"/>
      <c r="AD126" s="683"/>
      <c r="AE126" s="683"/>
      <c r="AF126" s="683"/>
      <c r="AG126" s="683"/>
      <c r="AH126" s="683"/>
      <c r="AI126" s="683"/>
      <c r="AJ126" s="683"/>
      <c r="AK126" s="683"/>
      <c r="AL126" s="683"/>
      <c r="AM126" s="683"/>
      <c r="AN126" s="683"/>
      <c r="AO126" s="683"/>
      <c r="AP126" s="683"/>
      <c r="AQ126" s="683"/>
      <c r="AR126" s="683"/>
      <c r="AS126" s="683"/>
      <c r="AT126" s="683"/>
      <c r="AU126" s="683"/>
      <c r="AV126" s="683"/>
      <c r="AW126" s="683"/>
      <c r="AX126" s="683"/>
      <c r="AY126" s="683"/>
      <c r="AZ126" s="683"/>
      <c r="BA126" s="684"/>
      <c r="BB126" s="16"/>
      <c r="BC126" s="16"/>
      <c r="BD126" s="16"/>
      <c r="BE126" s="213"/>
    </row>
    <row r="127" spans="1:59" ht="13.8" thickBot="1" x14ac:dyDescent="0.25">
      <c r="B127" s="212"/>
      <c r="C127" s="395"/>
      <c r="D127" s="395"/>
      <c r="E127" s="395"/>
      <c r="F127" s="395"/>
      <c r="G127" s="16"/>
      <c r="H127" s="16"/>
      <c r="I127" s="16"/>
      <c r="J127" s="16"/>
      <c r="K127" s="16"/>
      <c r="L127" s="16"/>
      <c r="M127" s="16"/>
      <c r="N127" s="16"/>
      <c r="O127" s="16"/>
      <c r="P127" s="16"/>
      <c r="Q127" s="16"/>
      <c r="R127" s="16"/>
      <c r="S127" s="16"/>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c r="AV127" s="398"/>
      <c r="AW127" s="398"/>
      <c r="AX127" s="398"/>
      <c r="AY127" s="398"/>
      <c r="AZ127" s="398"/>
      <c r="BA127" s="398"/>
      <c r="BB127" s="398"/>
      <c r="BC127" s="398"/>
      <c r="BD127" s="16"/>
      <c r="BE127" s="213"/>
    </row>
    <row r="128" spans="1:59" ht="26.25" customHeight="1" thickTop="1" x14ac:dyDescent="0.2">
      <c r="B128" s="212"/>
      <c r="C128" s="395" t="s">
        <v>241</v>
      </c>
      <c r="D128" s="395"/>
      <c r="E128" s="395"/>
      <c r="F128" s="395"/>
      <c r="G128" s="16"/>
      <c r="H128" s="16"/>
      <c r="I128" s="16"/>
      <c r="J128" s="16"/>
      <c r="K128" s="16"/>
      <c r="L128" s="16"/>
      <c r="M128" s="16"/>
      <c r="N128" s="16"/>
      <c r="O128" s="16"/>
      <c r="P128" s="16"/>
      <c r="Q128" s="16"/>
      <c r="R128" s="16"/>
      <c r="S128" s="16"/>
      <c r="T128" s="675" t="s">
        <v>103</v>
      </c>
      <c r="U128" s="676"/>
      <c r="V128" s="676"/>
      <c r="W128" s="676"/>
      <c r="X128" s="676"/>
      <c r="Y128" s="676"/>
      <c r="Z128" s="676"/>
      <c r="AA128" s="676"/>
      <c r="AB128" s="676"/>
      <c r="AC128" s="676"/>
      <c r="AD128" s="676"/>
      <c r="AE128" s="676"/>
      <c r="AF128" s="676"/>
      <c r="AG128" s="676"/>
      <c r="AH128" s="676"/>
      <c r="AI128" s="676"/>
      <c r="AJ128" s="676"/>
      <c r="AK128" s="676"/>
      <c r="AL128" s="676"/>
      <c r="AM128" s="676"/>
      <c r="AN128" s="676"/>
      <c r="AO128" s="676"/>
      <c r="AP128" s="676"/>
      <c r="AQ128" s="676"/>
      <c r="AR128" s="676"/>
      <c r="AS128" s="676"/>
      <c r="AT128" s="676"/>
      <c r="AU128" s="676"/>
      <c r="AV128" s="676"/>
      <c r="AW128" s="676"/>
      <c r="AX128" s="676"/>
      <c r="AY128" s="676"/>
      <c r="AZ128" s="676"/>
      <c r="BA128" s="677"/>
      <c r="BB128" s="16"/>
      <c r="BC128" s="16"/>
      <c r="BD128" s="16"/>
      <c r="BE128" s="213"/>
    </row>
    <row r="129" spans="2:59" ht="13.8" thickBot="1" x14ac:dyDescent="0.25">
      <c r="B129" s="212"/>
      <c r="C129" s="395"/>
      <c r="D129" s="395"/>
      <c r="E129" s="395"/>
      <c r="F129" s="395"/>
      <c r="G129" s="16"/>
      <c r="H129" s="16"/>
      <c r="I129" s="16"/>
      <c r="J129" s="16"/>
      <c r="K129" s="16"/>
      <c r="L129" s="16"/>
      <c r="M129" s="16"/>
      <c r="N129" s="16"/>
      <c r="O129" s="16"/>
      <c r="P129" s="16"/>
      <c r="Q129" s="16"/>
      <c r="R129" s="16"/>
      <c r="S129" s="16"/>
      <c r="T129" s="398"/>
      <c r="U129" s="398"/>
      <c r="V129" s="398"/>
      <c r="W129" s="398"/>
      <c r="X129" s="398"/>
      <c r="Y129" s="398"/>
      <c r="Z129" s="398"/>
      <c r="AA129" s="398"/>
      <c r="AB129" s="398"/>
      <c r="AC129" s="398"/>
      <c r="AD129" s="398"/>
      <c r="AE129" s="398"/>
      <c r="AF129" s="398"/>
      <c r="AG129" s="398"/>
      <c r="AH129" s="398"/>
      <c r="AI129" s="398"/>
      <c r="AJ129" s="398"/>
      <c r="AK129" s="398"/>
      <c r="AL129" s="398"/>
      <c r="AM129" s="398"/>
      <c r="AN129" s="398"/>
      <c r="AO129" s="398"/>
      <c r="AP129" s="398"/>
      <c r="AQ129" s="398"/>
      <c r="AR129" s="398"/>
      <c r="AS129" s="398"/>
      <c r="AT129" s="398"/>
      <c r="AU129" s="398"/>
      <c r="AV129" s="398"/>
      <c r="AW129" s="398"/>
      <c r="AX129" s="398"/>
      <c r="AY129" s="398"/>
      <c r="AZ129" s="398"/>
      <c r="BA129" s="398"/>
      <c r="BB129" s="398"/>
      <c r="BC129" s="398"/>
      <c r="BD129" s="16"/>
      <c r="BE129" s="213"/>
    </row>
    <row r="130" spans="2:59" ht="26.25" customHeight="1" thickTop="1" x14ac:dyDescent="0.2">
      <c r="B130" s="212"/>
      <c r="C130" s="395" t="s">
        <v>242</v>
      </c>
      <c r="D130" s="395"/>
      <c r="E130" s="395"/>
      <c r="F130" s="395"/>
      <c r="G130" s="16"/>
      <c r="H130" s="16"/>
      <c r="I130" s="16"/>
      <c r="J130" s="16"/>
      <c r="K130" s="16"/>
      <c r="L130" s="16"/>
      <c r="M130" s="16"/>
      <c r="N130" s="16"/>
      <c r="O130" s="16"/>
      <c r="P130" s="16"/>
      <c r="Q130" s="16"/>
      <c r="R130" s="16"/>
      <c r="S130" s="16"/>
      <c r="T130" s="675" t="s">
        <v>103</v>
      </c>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6"/>
      <c r="AY130" s="676"/>
      <c r="AZ130" s="676"/>
      <c r="BA130" s="677"/>
      <c r="BB130" s="679" t="str">
        <f>IF(T124="選択してください","",IF(T130="選択してください","",IF(T124="石狩",CONCATENATE("411/",VLOOKUP(T130,config!C$502:D$503,2,FALSE)),IF(T124="東京",CONCATENATE("413/",VLOOKUP(T130,config!C$504:D$505,2,FALSE),"")))))</f>
        <v/>
      </c>
      <c r="BC130" s="679"/>
      <c r="BD130" s="679"/>
      <c r="BE130" s="680"/>
    </row>
    <row r="131" spans="2:59" ht="13.8" thickBot="1" x14ac:dyDescent="0.25">
      <c r="B131" s="212"/>
      <c r="C131" s="395"/>
      <c r="D131" s="395"/>
      <c r="E131" s="395"/>
      <c r="F131" s="395"/>
      <c r="G131" s="16"/>
      <c r="H131" s="16"/>
      <c r="I131" s="16"/>
      <c r="J131" s="16"/>
      <c r="K131" s="16"/>
      <c r="L131" s="16"/>
      <c r="M131" s="16"/>
      <c r="N131" s="16"/>
      <c r="O131" s="16"/>
      <c r="P131" s="16"/>
      <c r="Q131" s="16"/>
      <c r="R131" s="16"/>
      <c r="S131" s="16"/>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8"/>
      <c r="AY131" s="398"/>
      <c r="AZ131" s="398"/>
      <c r="BA131" s="398"/>
      <c r="BB131" s="398"/>
      <c r="BC131" s="398"/>
      <c r="BD131" s="399"/>
      <c r="BE131" s="403"/>
      <c r="BF131" s="229"/>
      <c r="BG131" s="229"/>
    </row>
    <row r="132" spans="2:59" ht="26.25" customHeight="1" thickTop="1" x14ac:dyDescent="0.2">
      <c r="B132" s="212"/>
      <c r="C132" s="395" t="s">
        <v>243</v>
      </c>
      <c r="D132" s="395"/>
      <c r="E132" s="395"/>
      <c r="F132" s="395"/>
      <c r="G132" s="16"/>
      <c r="H132" s="16"/>
      <c r="I132" s="16"/>
      <c r="J132" s="16"/>
      <c r="K132" s="16"/>
      <c r="L132" s="16"/>
      <c r="M132" s="16"/>
      <c r="N132" s="16"/>
      <c r="O132" s="16"/>
      <c r="P132" s="16"/>
      <c r="Q132" s="16"/>
      <c r="R132" s="16"/>
      <c r="S132" s="16"/>
      <c r="T132" s="675" t="s">
        <v>103</v>
      </c>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6"/>
      <c r="AY132" s="676"/>
      <c r="AZ132" s="676"/>
      <c r="BA132" s="677"/>
      <c r="BB132" s="679">
        <f>VLOOKUP(T132,config!C$22:D$31,2,FALSE)</f>
        <v>0</v>
      </c>
      <c r="BC132" s="679"/>
      <c r="BD132" s="679"/>
      <c r="BE132" s="680"/>
    </row>
    <row r="133" spans="2:59" ht="13.8" thickBot="1" x14ac:dyDescent="0.25">
      <c r="B133" s="212"/>
      <c r="C133" s="395"/>
      <c r="D133" s="395"/>
      <c r="E133" s="395"/>
      <c r="F133" s="395"/>
      <c r="G133" s="16"/>
      <c r="H133" s="16"/>
      <c r="I133" s="16"/>
      <c r="J133" s="16"/>
      <c r="K133" s="16"/>
      <c r="L133" s="16"/>
      <c r="M133" s="16"/>
      <c r="N133" s="16"/>
      <c r="O133" s="16"/>
      <c r="P133" s="16"/>
      <c r="Q133" s="16"/>
      <c r="R133" s="16"/>
      <c r="S133" s="16"/>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398"/>
      <c r="AZ133" s="398"/>
      <c r="BA133" s="398"/>
      <c r="BB133" s="398"/>
      <c r="BC133" s="398"/>
      <c r="BD133" s="399"/>
      <c r="BE133" s="403"/>
      <c r="BF133" s="229"/>
      <c r="BG133" s="229"/>
    </row>
    <row r="134" spans="2:59" ht="37.5" customHeight="1" thickTop="1" x14ac:dyDescent="0.2">
      <c r="B134" s="212"/>
      <c r="C134" s="681" t="s">
        <v>301</v>
      </c>
      <c r="D134" s="681"/>
      <c r="E134" s="681"/>
      <c r="F134" s="681"/>
      <c r="G134" s="681"/>
      <c r="H134" s="681"/>
      <c r="I134" s="681"/>
      <c r="J134" s="681"/>
      <c r="K134" s="681"/>
      <c r="L134" s="681"/>
      <c r="M134" s="681"/>
      <c r="N134" s="681"/>
      <c r="O134" s="681"/>
      <c r="P134" s="681"/>
      <c r="Q134" s="681"/>
      <c r="R134" s="681"/>
      <c r="S134" s="681"/>
      <c r="T134" s="675" t="str">
        <f>IF(COUNTIF(T132,"*Windows*"),"選択してください","－")</f>
        <v>－</v>
      </c>
      <c r="U134" s="676"/>
      <c r="V134" s="676"/>
      <c r="W134" s="676"/>
      <c r="X134" s="676"/>
      <c r="Y134" s="676"/>
      <c r="Z134" s="676"/>
      <c r="AA134" s="676"/>
      <c r="AB134" s="676"/>
      <c r="AC134" s="676"/>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676"/>
      <c r="AY134" s="676"/>
      <c r="AZ134" s="676"/>
      <c r="BA134" s="677"/>
      <c r="BB134" s="679" t="str">
        <f>IFERROR(IF(T130="選択してください","",IF(COUNTIF(T130,"*2CPU*"),CONCATENATE("72/",VLOOKUP(T134,config!C$490:D$494,2,FALSE)),CONCATENATE("72/",VLOOKUP(T134,config!C$480:D$484,2,FALSE)))),"")</f>
        <v/>
      </c>
      <c r="BC134" s="679"/>
      <c r="BD134" s="679"/>
      <c r="BE134" s="680"/>
    </row>
    <row r="135" spans="2:59" ht="13.8" thickBot="1" x14ac:dyDescent="0.25">
      <c r="B135" s="212"/>
      <c r="C135" s="395"/>
      <c r="D135" s="395"/>
      <c r="E135" s="395"/>
      <c r="F135" s="395"/>
      <c r="G135" s="16"/>
      <c r="H135" s="16"/>
      <c r="I135" s="16"/>
      <c r="J135" s="16"/>
      <c r="K135" s="16"/>
      <c r="L135" s="16"/>
      <c r="M135" s="16"/>
      <c r="N135" s="16"/>
      <c r="O135" s="16"/>
      <c r="P135" s="16"/>
      <c r="Q135" s="16"/>
      <c r="R135" s="16"/>
      <c r="S135" s="16"/>
      <c r="T135" s="398"/>
      <c r="U135" s="398"/>
      <c r="V135" s="398"/>
      <c r="W135" s="398"/>
      <c r="X135" s="398"/>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c r="AV135" s="398"/>
      <c r="AW135" s="398"/>
      <c r="AX135" s="398"/>
      <c r="AY135" s="398"/>
      <c r="AZ135" s="398"/>
      <c r="BA135" s="398"/>
      <c r="BB135" s="398"/>
      <c r="BC135" s="398"/>
      <c r="BD135" s="399"/>
      <c r="BE135" s="403"/>
      <c r="BF135" s="229"/>
      <c r="BG135" s="229"/>
    </row>
    <row r="136" spans="2:59" ht="26.25" customHeight="1" thickTop="1" x14ac:dyDescent="0.2">
      <c r="B136" s="212"/>
      <c r="C136" s="395" t="s">
        <v>245</v>
      </c>
      <c r="D136" s="395"/>
      <c r="E136" s="395"/>
      <c r="F136" s="698" t="s">
        <v>393</v>
      </c>
      <c r="G136" s="698"/>
      <c r="H136" s="698"/>
      <c r="I136" s="698"/>
      <c r="J136" s="698"/>
      <c r="K136" s="698"/>
      <c r="L136" s="698"/>
      <c r="M136" s="698"/>
      <c r="N136" s="698"/>
      <c r="O136" s="698"/>
      <c r="P136" s="698"/>
      <c r="Q136" s="698"/>
      <c r="R136" s="698"/>
      <c r="S136" s="698"/>
      <c r="T136" s="675" t="s">
        <v>103</v>
      </c>
      <c r="U136" s="676"/>
      <c r="V136" s="676"/>
      <c r="W136" s="676"/>
      <c r="X136" s="676"/>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676"/>
      <c r="AX136" s="676"/>
      <c r="AY136" s="676"/>
      <c r="AZ136" s="676"/>
      <c r="BA136" s="677"/>
      <c r="BB136" s="679" t="str">
        <f>IF(T136="選択してください","",IF(T136="16GB（標準）","",IF(T136="32GB（標準）","",CONCATENATE(IF(T124="石狩","412/",IF(T124="東京","414/","")),VLOOKUP(T136,config!C$206:D$231,2,FALSE)))))</f>
        <v/>
      </c>
      <c r="BC136" s="679"/>
      <c r="BD136" s="679"/>
      <c r="BE136" s="680"/>
    </row>
    <row r="137" spans="2:59" ht="13.8" thickBot="1" x14ac:dyDescent="0.25">
      <c r="B137" s="212"/>
      <c r="C137" s="395"/>
      <c r="D137" s="395"/>
      <c r="E137" s="395"/>
      <c r="F137" s="395"/>
      <c r="G137" s="16"/>
      <c r="H137" s="16"/>
      <c r="I137" s="16"/>
      <c r="J137" s="16"/>
      <c r="K137" s="16"/>
      <c r="L137" s="16"/>
      <c r="M137" s="16"/>
      <c r="N137" s="16"/>
      <c r="O137" s="16"/>
      <c r="P137" s="16"/>
      <c r="Q137" s="16"/>
      <c r="R137" s="16"/>
      <c r="S137" s="16"/>
      <c r="T137" s="398"/>
      <c r="U137" s="398"/>
      <c r="V137" s="398"/>
      <c r="W137" s="398"/>
      <c r="X137" s="398"/>
      <c r="Y137" s="398"/>
      <c r="Z137" s="398"/>
      <c r="AA137" s="398"/>
      <c r="AB137" s="398"/>
      <c r="AC137" s="398"/>
      <c r="AD137" s="398"/>
      <c r="AE137" s="398"/>
      <c r="AF137" s="398"/>
      <c r="AG137" s="398"/>
      <c r="AH137" s="398"/>
      <c r="AI137" s="398"/>
      <c r="AJ137" s="398"/>
      <c r="AK137" s="398"/>
      <c r="AL137" s="398"/>
      <c r="AM137" s="398"/>
      <c r="AN137" s="398"/>
      <c r="AO137" s="398"/>
      <c r="AP137" s="398"/>
      <c r="AQ137" s="398"/>
      <c r="AR137" s="398"/>
      <c r="AS137" s="398"/>
      <c r="AT137" s="398"/>
      <c r="AU137" s="398"/>
      <c r="AV137" s="398"/>
      <c r="AW137" s="398"/>
      <c r="AX137" s="398"/>
      <c r="AY137" s="398"/>
      <c r="AZ137" s="398"/>
      <c r="BA137" s="398"/>
      <c r="BB137" s="398"/>
      <c r="BC137" s="398"/>
      <c r="BD137" s="399"/>
      <c r="BE137" s="403"/>
      <c r="BF137" s="229"/>
      <c r="BG137" s="229"/>
    </row>
    <row r="138" spans="2:59" ht="26.25" customHeight="1" thickTop="1" x14ac:dyDescent="0.2">
      <c r="B138" s="212"/>
      <c r="C138" s="395" t="s">
        <v>255</v>
      </c>
      <c r="D138" s="395"/>
      <c r="E138" s="395"/>
      <c r="F138" s="395"/>
      <c r="G138" s="16"/>
      <c r="H138" s="16"/>
      <c r="I138" s="696"/>
      <c r="J138" s="696"/>
      <c r="K138" s="696"/>
      <c r="L138" s="696"/>
      <c r="M138" s="696"/>
      <c r="N138" s="696"/>
      <c r="O138" s="696"/>
      <c r="P138" s="696"/>
      <c r="Q138" s="696"/>
      <c r="R138" s="696"/>
      <c r="S138" s="697"/>
      <c r="T138" s="675" t="s">
        <v>103</v>
      </c>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6"/>
      <c r="AY138" s="676"/>
      <c r="AZ138" s="676"/>
      <c r="BA138" s="677"/>
      <c r="BB138" s="679" t="str">
        <f>IF(T138="選択してください","",CONCATENATE(IF(T124="石狩","411/",IF(T124="東京","413/","")),VLOOKUP(T138,config!C$236:D$245,2,FALSE)))</f>
        <v/>
      </c>
      <c r="BC138" s="679"/>
      <c r="BD138" s="679"/>
      <c r="BE138" s="680"/>
    </row>
    <row r="139" spans="2:59" ht="13.8" thickBot="1" x14ac:dyDescent="0.25">
      <c r="B139" s="212"/>
      <c r="C139" s="395"/>
      <c r="D139" s="395"/>
      <c r="E139" s="395"/>
      <c r="F139" s="395"/>
      <c r="G139" s="16"/>
      <c r="H139" s="16"/>
      <c r="I139" s="16"/>
      <c r="J139" s="16"/>
      <c r="K139" s="16"/>
      <c r="L139" s="16"/>
      <c r="M139" s="16"/>
      <c r="N139" s="16"/>
      <c r="O139" s="16"/>
      <c r="P139" s="16"/>
      <c r="Q139" s="16"/>
      <c r="R139" s="16"/>
      <c r="S139" s="16"/>
      <c r="T139" s="398"/>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9"/>
      <c r="BE139" s="403"/>
      <c r="BF139" s="229"/>
      <c r="BG139" s="229"/>
    </row>
    <row r="140" spans="2:59" ht="26.25" customHeight="1" thickTop="1" x14ac:dyDescent="0.2">
      <c r="B140" s="212"/>
      <c r="C140" s="395" t="s">
        <v>254</v>
      </c>
      <c r="D140" s="395"/>
      <c r="E140" s="395"/>
      <c r="F140" s="395"/>
      <c r="G140" s="16"/>
      <c r="H140" s="16"/>
      <c r="I140" s="16"/>
      <c r="J140" s="16"/>
      <c r="K140" s="16"/>
      <c r="L140" s="16"/>
      <c r="M140" s="16"/>
      <c r="N140" s="16"/>
      <c r="O140" s="16"/>
      <c r="P140" s="16"/>
      <c r="Q140" s="16"/>
      <c r="R140" s="16"/>
      <c r="S140" s="16"/>
      <c r="T140" s="675" t="s">
        <v>295</v>
      </c>
      <c r="U140" s="676"/>
      <c r="V140" s="676"/>
      <c r="W140" s="676"/>
      <c r="X140" s="676"/>
      <c r="Y140" s="676"/>
      <c r="Z140" s="676"/>
      <c r="AA140" s="676"/>
      <c r="AB140" s="676"/>
      <c r="AC140" s="676"/>
      <c r="AD140" s="676"/>
      <c r="AE140" s="676"/>
      <c r="AF140" s="676"/>
      <c r="AG140" s="676"/>
      <c r="AH140" s="676"/>
      <c r="AI140" s="676"/>
      <c r="AJ140" s="676"/>
      <c r="AK140" s="676"/>
      <c r="AL140" s="676"/>
      <c r="AM140" s="676"/>
      <c r="AN140" s="676"/>
      <c r="AO140" s="676"/>
      <c r="AP140" s="676"/>
      <c r="AQ140" s="676"/>
      <c r="AR140" s="676"/>
      <c r="AS140" s="676"/>
      <c r="AT140" s="676"/>
      <c r="AU140" s="676"/>
      <c r="AV140" s="676"/>
      <c r="AW140" s="676"/>
      <c r="AX140" s="676"/>
      <c r="AY140" s="676"/>
      <c r="AZ140" s="676"/>
      <c r="BA140" s="677"/>
      <c r="BB140" s="679" t="str">
        <f>IF(T140="利用しない　※利用する場合は選択してください","",CONCATENATE(IF(T124="石狩","412/",IF(T124="東京","414/","")),VLOOKUP(T140,config!C$251:D$260,2,FALSE)))</f>
        <v/>
      </c>
      <c r="BC140" s="679"/>
      <c r="BD140" s="679"/>
      <c r="BE140" s="680"/>
    </row>
    <row r="141" spans="2:59" ht="13.8" thickBot="1" x14ac:dyDescent="0.25">
      <c r="B141" s="212"/>
      <c r="C141" s="395"/>
      <c r="D141" s="395"/>
      <c r="E141" s="395"/>
      <c r="F141" s="395"/>
      <c r="G141" s="16"/>
      <c r="H141" s="16"/>
      <c r="I141" s="16"/>
      <c r="J141" s="16"/>
      <c r="K141" s="16"/>
      <c r="L141" s="16"/>
      <c r="M141" s="16"/>
      <c r="N141" s="16"/>
      <c r="O141" s="16"/>
      <c r="P141" s="16"/>
      <c r="Q141" s="16"/>
      <c r="R141" s="16"/>
      <c r="S141" s="16"/>
      <c r="T141" s="398"/>
      <c r="U141" s="398"/>
      <c r="V141" s="398"/>
      <c r="W141" s="398"/>
      <c r="X141" s="398"/>
      <c r="Y141" s="398"/>
      <c r="Z141" s="398"/>
      <c r="AA141" s="398"/>
      <c r="AB141" s="398"/>
      <c r="AC141" s="398"/>
      <c r="AD141" s="398"/>
      <c r="AE141" s="398"/>
      <c r="AF141" s="398"/>
      <c r="AG141" s="398"/>
      <c r="AH141" s="398"/>
      <c r="AI141" s="398"/>
      <c r="AJ141" s="398"/>
      <c r="AK141" s="398"/>
      <c r="AL141" s="398"/>
      <c r="AM141" s="398"/>
      <c r="AN141" s="398"/>
      <c r="AO141" s="398"/>
      <c r="AP141" s="398"/>
      <c r="AQ141" s="398"/>
      <c r="AR141" s="398"/>
      <c r="AS141" s="398"/>
      <c r="AT141" s="398"/>
      <c r="AU141" s="398"/>
      <c r="AV141" s="398"/>
      <c r="AW141" s="398"/>
      <c r="AX141" s="398"/>
      <c r="AY141" s="398"/>
      <c r="AZ141" s="398"/>
      <c r="BA141" s="398"/>
      <c r="BB141" s="398"/>
      <c r="BC141" s="398"/>
      <c r="BD141" s="399"/>
      <c r="BE141" s="403"/>
      <c r="BF141" s="229"/>
      <c r="BG141" s="229"/>
    </row>
    <row r="142" spans="2:59" ht="26.25" customHeight="1" thickTop="1" x14ac:dyDescent="0.2">
      <c r="B142" s="212"/>
      <c r="C142" s="395" t="s">
        <v>419</v>
      </c>
      <c r="D142" s="395"/>
      <c r="E142" s="395"/>
      <c r="F142" s="395"/>
      <c r="G142" s="16"/>
      <c r="H142" s="16"/>
      <c r="I142" s="16"/>
      <c r="J142" s="16"/>
      <c r="K142" s="16"/>
      <c r="L142" s="16"/>
      <c r="M142" s="16"/>
      <c r="N142" s="16"/>
      <c r="O142" s="16"/>
      <c r="P142" s="16"/>
      <c r="Q142" s="16"/>
      <c r="R142" s="16"/>
      <c r="S142" s="16"/>
      <c r="T142" s="675" t="s">
        <v>295</v>
      </c>
      <c r="U142" s="676"/>
      <c r="V142" s="676"/>
      <c r="W142" s="676"/>
      <c r="X142" s="676"/>
      <c r="Y142" s="676"/>
      <c r="Z142" s="676"/>
      <c r="AA142" s="676"/>
      <c r="AB142" s="676"/>
      <c r="AC142" s="676"/>
      <c r="AD142" s="676"/>
      <c r="AE142" s="676"/>
      <c r="AF142" s="676"/>
      <c r="AG142" s="676"/>
      <c r="AH142" s="676"/>
      <c r="AI142" s="676"/>
      <c r="AJ142" s="676"/>
      <c r="AK142" s="676"/>
      <c r="AL142" s="676"/>
      <c r="AM142" s="676"/>
      <c r="AN142" s="676"/>
      <c r="AO142" s="676"/>
      <c r="AP142" s="676"/>
      <c r="AQ142" s="676"/>
      <c r="AR142" s="676"/>
      <c r="AS142" s="676"/>
      <c r="AT142" s="676"/>
      <c r="AU142" s="676"/>
      <c r="AV142" s="676"/>
      <c r="AW142" s="676"/>
      <c r="AX142" s="676"/>
      <c r="AY142" s="676"/>
      <c r="AZ142" s="676"/>
      <c r="BA142" s="677"/>
      <c r="BB142" s="679" t="str">
        <f>IF(T142="利用しない　※利用する場合は選択してください","",CONCATENATE(IF(T124="石狩","412/",IF(T124="東京","414/","")),VLOOKUP(T142,config!C$266:D$275,2,FALSE)))</f>
        <v/>
      </c>
      <c r="BC142" s="679"/>
      <c r="BD142" s="679"/>
      <c r="BE142" s="680"/>
    </row>
    <row r="143" spans="2:59" x14ac:dyDescent="0.2">
      <c r="B143" s="212"/>
      <c r="C143" s="395"/>
      <c r="D143" s="395"/>
      <c r="E143" s="395"/>
      <c r="F143" s="395"/>
      <c r="G143" s="16"/>
      <c r="H143" s="16"/>
      <c r="I143" s="16"/>
      <c r="J143" s="16"/>
      <c r="K143" s="16"/>
      <c r="L143" s="16"/>
      <c r="M143" s="16"/>
      <c r="N143" s="16"/>
      <c r="O143" s="16"/>
      <c r="P143" s="16"/>
      <c r="Q143" s="16"/>
      <c r="R143" s="16"/>
      <c r="S143" s="16"/>
      <c r="T143" s="398"/>
      <c r="U143" s="398"/>
      <c r="V143" s="398"/>
      <c r="W143" s="398"/>
      <c r="X143" s="398"/>
      <c r="Y143" s="398"/>
      <c r="Z143" s="398"/>
      <c r="AA143" s="398"/>
      <c r="AB143" s="398"/>
      <c r="AC143" s="398"/>
      <c r="AD143" s="398"/>
      <c r="AE143" s="398"/>
      <c r="AF143" s="398"/>
      <c r="AG143" s="398"/>
      <c r="AH143" s="398"/>
      <c r="AI143" s="398"/>
      <c r="AJ143" s="398"/>
      <c r="AK143" s="398"/>
      <c r="AL143" s="398"/>
      <c r="AM143" s="398"/>
      <c r="AN143" s="398"/>
      <c r="AO143" s="398"/>
      <c r="AP143" s="398"/>
      <c r="AQ143" s="398"/>
      <c r="AR143" s="398"/>
      <c r="AS143" s="398"/>
      <c r="AT143" s="398"/>
      <c r="AU143" s="398"/>
      <c r="AV143" s="398"/>
      <c r="AW143" s="398"/>
      <c r="AX143" s="398"/>
      <c r="AY143" s="398"/>
      <c r="AZ143" s="398"/>
      <c r="BA143" s="398"/>
      <c r="BB143" s="398"/>
      <c r="BC143" s="398"/>
      <c r="BD143" s="399"/>
      <c r="BE143" s="403"/>
      <c r="BF143" s="229"/>
      <c r="BG143" s="229"/>
    </row>
    <row r="144" spans="2:59" ht="21.75" customHeight="1" x14ac:dyDescent="0.2">
      <c r="B144" s="212"/>
      <c r="C144" s="394"/>
      <c r="D144" s="395" t="s">
        <v>410</v>
      </c>
      <c r="E144" s="395"/>
      <c r="F144" s="395"/>
      <c r="G144" s="16"/>
      <c r="H144" s="16"/>
      <c r="I144" s="16"/>
      <c r="J144" s="16"/>
      <c r="K144" s="16"/>
      <c r="L144" s="16"/>
      <c r="M144" s="16"/>
      <c r="N144" s="16"/>
      <c r="O144" s="16"/>
      <c r="P144" s="16"/>
      <c r="Q144" s="16"/>
      <c r="R144" s="16"/>
      <c r="S144" s="16"/>
      <c r="T144" s="398"/>
      <c r="U144" s="398"/>
      <c r="V144" s="398"/>
      <c r="W144" s="398"/>
      <c r="X144" s="398"/>
      <c r="Y144" s="398"/>
      <c r="Z144" s="398"/>
      <c r="AA144" s="398"/>
      <c r="AB144" s="398"/>
      <c r="AC144" s="398"/>
      <c r="AD144" s="398"/>
      <c r="AE144" s="398"/>
      <c r="AF144" s="398"/>
      <c r="AG144" s="398"/>
      <c r="AH144" s="398"/>
      <c r="AI144" s="398"/>
      <c r="AJ144" s="398"/>
      <c r="AK144" s="398"/>
      <c r="AL144" s="398"/>
      <c r="AM144" s="398"/>
      <c r="AN144" s="398"/>
      <c r="AO144" s="398"/>
      <c r="AP144" s="398"/>
      <c r="AQ144" s="398"/>
      <c r="AR144" s="398"/>
      <c r="AS144" s="398"/>
      <c r="AT144" s="398"/>
      <c r="AU144" s="398"/>
      <c r="AV144" s="398"/>
      <c r="AW144" s="398"/>
      <c r="AX144" s="398"/>
      <c r="AY144" s="398"/>
      <c r="AZ144" s="398"/>
      <c r="BA144" s="398"/>
      <c r="BB144" s="398"/>
      <c r="BC144" s="398"/>
      <c r="BD144" s="399"/>
      <c r="BE144" s="403"/>
      <c r="BF144" s="229"/>
      <c r="BG144" s="229"/>
    </row>
    <row r="145" spans="1:59" ht="13.8" thickBot="1" x14ac:dyDescent="0.25">
      <c r="B145" s="212"/>
      <c r="C145" s="395"/>
      <c r="D145" s="395"/>
      <c r="E145" s="395"/>
      <c r="F145" s="395"/>
      <c r="G145" s="16"/>
      <c r="H145" s="16"/>
      <c r="I145" s="16"/>
      <c r="J145" s="16"/>
      <c r="K145" s="16"/>
      <c r="L145" s="16"/>
      <c r="M145" s="16"/>
      <c r="N145" s="16"/>
      <c r="O145" s="16"/>
      <c r="P145" s="16"/>
      <c r="Q145" s="16"/>
      <c r="R145" s="16"/>
      <c r="S145" s="16"/>
      <c r="T145" s="398"/>
      <c r="U145" s="398"/>
      <c r="V145" s="398"/>
      <c r="W145" s="398"/>
      <c r="X145" s="398"/>
      <c r="Y145" s="398"/>
      <c r="Z145" s="398"/>
      <c r="AA145" s="398"/>
      <c r="AB145" s="398"/>
      <c r="AC145" s="398"/>
      <c r="AD145" s="398"/>
      <c r="AE145" s="398"/>
      <c r="AF145" s="398"/>
      <c r="AG145" s="398"/>
      <c r="AH145" s="398"/>
      <c r="AI145" s="398"/>
      <c r="AJ145" s="398"/>
      <c r="AK145" s="398"/>
      <c r="AL145" s="398"/>
      <c r="AM145" s="398"/>
      <c r="AN145" s="398"/>
      <c r="AO145" s="398"/>
      <c r="AP145" s="398"/>
      <c r="AQ145" s="398"/>
      <c r="AR145" s="398"/>
      <c r="AS145" s="398"/>
      <c r="AT145" s="398"/>
      <c r="AU145" s="398"/>
      <c r="AV145" s="398"/>
      <c r="AW145" s="398"/>
      <c r="AX145" s="398"/>
      <c r="AY145" s="398"/>
      <c r="AZ145" s="398"/>
      <c r="BA145" s="398"/>
      <c r="BB145" s="16"/>
      <c r="BC145" s="16"/>
      <c r="BD145" s="399"/>
      <c r="BE145" s="403"/>
      <c r="BF145" s="229"/>
      <c r="BG145" s="229"/>
    </row>
    <row r="146" spans="1:59" ht="26.25" customHeight="1" thickTop="1" x14ac:dyDescent="0.2">
      <c r="B146" s="212"/>
      <c r="C146" s="395" t="s">
        <v>244</v>
      </c>
      <c r="D146" s="395"/>
      <c r="E146" s="395"/>
      <c r="F146" s="395"/>
      <c r="G146" s="16"/>
      <c r="H146" s="16"/>
      <c r="I146" s="16"/>
      <c r="J146" s="16"/>
      <c r="K146" s="16"/>
      <c r="L146" s="16"/>
      <c r="M146" s="16"/>
      <c r="N146" s="16"/>
      <c r="O146" s="16"/>
      <c r="P146" s="16"/>
      <c r="Q146" s="16"/>
      <c r="R146" s="16"/>
      <c r="S146" s="16"/>
      <c r="T146" s="675" t="s">
        <v>103</v>
      </c>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6"/>
      <c r="AY146" s="676"/>
      <c r="AZ146" s="676"/>
      <c r="BA146" s="677"/>
      <c r="BB146" s="679">
        <f>VLOOKUP(T146,config!C$82:D$91,2,FALSE)</f>
        <v>0</v>
      </c>
      <c r="BC146" s="679"/>
      <c r="BD146" s="679"/>
      <c r="BE146" s="680"/>
    </row>
    <row r="147" spans="1:59" ht="13.8" thickBot="1" x14ac:dyDescent="0.25">
      <c r="B147" s="212"/>
      <c r="C147" s="395"/>
      <c r="D147" s="395"/>
      <c r="E147" s="395"/>
      <c r="F147" s="395"/>
      <c r="G147" s="16"/>
      <c r="H147" s="16"/>
      <c r="I147" s="16"/>
      <c r="J147" s="16"/>
      <c r="K147" s="16"/>
      <c r="L147" s="16"/>
      <c r="M147" s="16"/>
      <c r="N147" s="16"/>
      <c r="O147" s="16"/>
      <c r="P147" s="16"/>
      <c r="Q147" s="16"/>
      <c r="R147" s="16"/>
      <c r="S147" s="16"/>
      <c r="T147" s="398"/>
      <c r="U147" s="398"/>
      <c r="V147" s="398"/>
      <c r="W147" s="398"/>
      <c r="X147" s="398"/>
      <c r="Y147" s="398"/>
      <c r="Z147" s="398"/>
      <c r="AA147" s="398"/>
      <c r="AB147" s="398"/>
      <c r="AC147" s="398"/>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398"/>
      <c r="AY147" s="398"/>
      <c r="AZ147" s="398"/>
      <c r="BA147" s="398"/>
      <c r="BB147" s="398"/>
      <c r="BC147" s="398"/>
      <c r="BD147" s="399"/>
      <c r="BE147" s="403"/>
      <c r="BF147" s="229"/>
      <c r="BG147" s="229"/>
    </row>
    <row r="148" spans="1:59" ht="26.25" customHeight="1" thickTop="1" x14ac:dyDescent="0.2">
      <c r="B148" s="212"/>
      <c r="C148" s="395" t="s">
        <v>256</v>
      </c>
      <c r="D148" s="395"/>
      <c r="E148" s="395"/>
      <c r="F148" s="395"/>
      <c r="G148" s="16"/>
      <c r="H148" s="16"/>
      <c r="I148" s="16"/>
      <c r="J148" s="16"/>
      <c r="K148" s="16"/>
      <c r="L148" s="16"/>
      <c r="M148" s="16"/>
      <c r="N148" s="16"/>
      <c r="O148" s="16"/>
      <c r="P148" s="16"/>
      <c r="Q148" s="16"/>
      <c r="R148" s="16"/>
      <c r="S148" s="16"/>
      <c r="T148" s="675" t="s">
        <v>295</v>
      </c>
      <c r="U148" s="676"/>
      <c r="V148" s="676"/>
      <c r="W148" s="676"/>
      <c r="X148" s="676"/>
      <c r="Y148" s="676"/>
      <c r="Z148" s="676"/>
      <c r="AA148" s="676"/>
      <c r="AB148" s="676"/>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76"/>
      <c r="AY148" s="676"/>
      <c r="AZ148" s="676"/>
      <c r="BA148" s="677"/>
      <c r="BB148" s="679">
        <f>VLOOKUP(T148,config!C$97:D$106,2,FALSE)</f>
        <v>0</v>
      </c>
      <c r="BC148" s="679"/>
      <c r="BD148" s="679"/>
      <c r="BE148" s="680"/>
    </row>
    <row r="149" spans="1:59" ht="13.8" thickBot="1" x14ac:dyDescent="0.25">
      <c r="B149" s="404"/>
      <c r="C149" s="405"/>
      <c r="D149" s="405"/>
      <c r="E149" s="405"/>
      <c r="F149" s="405"/>
      <c r="G149" s="405"/>
      <c r="H149" s="405"/>
      <c r="I149" s="405"/>
      <c r="J149" s="405"/>
      <c r="K149" s="405"/>
      <c r="L149" s="405"/>
      <c r="M149" s="405"/>
      <c r="N149" s="405"/>
      <c r="O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405"/>
      <c r="AM149" s="405"/>
      <c r="AN149" s="405"/>
      <c r="AO149" s="405"/>
      <c r="AP149" s="405"/>
      <c r="AQ149" s="405"/>
      <c r="AR149" s="405"/>
      <c r="AS149" s="405"/>
      <c r="AT149" s="405"/>
      <c r="AU149" s="405"/>
      <c r="AV149" s="405"/>
      <c r="AW149" s="405"/>
      <c r="AX149" s="405"/>
      <c r="AY149" s="405"/>
      <c r="AZ149" s="405"/>
      <c r="BA149" s="405"/>
      <c r="BB149" s="405"/>
      <c r="BC149" s="405"/>
      <c r="BD149" s="405"/>
      <c r="BE149" s="406"/>
    </row>
    <row r="151" spans="1:59" x14ac:dyDescent="0.2">
      <c r="BF151" s="389" t="s">
        <v>416</v>
      </c>
    </row>
    <row r="152" spans="1:59" s="5" customFormat="1" ht="15" thickBot="1" x14ac:dyDescent="0.25">
      <c r="A152"/>
      <c r="B152" s="204"/>
      <c r="C152" s="204"/>
      <c r="D152" s="205"/>
      <c r="E152" s="205"/>
      <c r="F152" s="205"/>
      <c r="G152" s="205"/>
      <c r="H152" s="205"/>
      <c r="I152" s="205"/>
      <c r="J152" s="205"/>
      <c r="K152" s="205"/>
      <c r="L152" s="205"/>
      <c r="M152" s="205"/>
      <c r="N152" s="205"/>
      <c r="O152" s="205"/>
      <c r="P152" s="174"/>
      <c r="Q152" s="203"/>
      <c r="R152" s="203"/>
      <c r="S152" s="203"/>
      <c r="T152" s="203"/>
      <c r="U152" s="203"/>
      <c r="V152" s="203"/>
      <c r="W152" s="174"/>
      <c r="X152" s="203"/>
      <c r="Y152" s="203"/>
      <c r="Z152" s="203"/>
      <c r="AA152" s="203"/>
      <c r="AB152" s="203"/>
      <c r="AC152" s="203"/>
      <c r="AD152" s="203"/>
      <c r="AE152" s="203"/>
      <c r="AF152" s="203"/>
      <c r="AG152" s="203"/>
      <c r="AH152" s="202"/>
      <c r="AI152" s="202"/>
      <c r="AJ152" s="202"/>
      <c r="AK152" s="202"/>
      <c r="AL152" s="202"/>
      <c r="AM152" s="202"/>
      <c r="AN152" s="202"/>
      <c r="AO152" s="202"/>
      <c r="AP152" s="202"/>
      <c r="AQ152" s="202"/>
      <c r="AR152" s="202"/>
      <c r="AS152" s="202"/>
      <c r="AT152" s="202"/>
      <c r="AU152" s="202"/>
      <c r="AV152" s="202"/>
      <c r="AW152" s="202"/>
      <c r="AX152" s="202"/>
      <c r="AY152" s="202"/>
      <c r="AZ152" s="202"/>
      <c r="BA152" s="202"/>
      <c r="BB152" s="202"/>
      <c r="BC152"/>
      <c r="BD152"/>
      <c r="BE152"/>
      <c r="BF152"/>
    </row>
    <row r="153" spans="1:59" s="5" customFormat="1" ht="21.6" thickBot="1" x14ac:dyDescent="0.25">
      <c r="A153"/>
      <c r="B153" s="690">
        <v>4</v>
      </c>
      <c r="C153" s="691"/>
      <c r="D153" s="407"/>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0"/>
      <c r="AA153" s="400"/>
      <c r="AB153" s="400"/>
      <c r="AC153" s="400"/>
      <c r="AD153" s="400"/>
      <c r="AE153" s="400"/>
      <c r="AF153" s="400"/>
      <c r="AG153" s="400"/>
      <c r="AH153" s="400"/>
      <c r="AI153" s="400"/>
      <c r="AJ153" s="400"/>
      <c r="AK153" s="400"/>
      <c r="AL153" s="400"/>
      <c r="AM153" s="400"/>
      <c r="AN153" s="400"/>
      <c r="AO153" s="400"/>
      <c r="AP153" s="400"/>
      <c r="AQ153" s="400"/>
      <c r="AR153" s="400"/>
      <c r="AS153" s="400"/>
      <c r="AT153" s="400"/>
      <c r="AU153" s="400"/>
      <c r="AV153" s="400"/>
      <c r="AW153" s="400"/>
      <c r="AX153" s="400"/>
      <c r="AY153" s="400"/>
      <c r="AZ153" s="400"/>
      <c r="BA153" s="400"/>
      <c r="BB153" s="400"/>
      <c r="BC153" s="400"/>
      <c r="BD153" s="400"/>
      <c r="BE153" s="401"/>
      <c r="BF153"/>
    </row>
    <row r="154" spans="1:59" x14ac:dyDescent="0.2">
      <c r="B154" s="212"/>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213"/>
    </row>
    <row r="155" spans="1:59" ht="21.75" customHeight="1" x14ac:dyDescent="0.2">
      <c r="B155" s="212"/>
      <c r="C155" s="394"/>
      <c r="D155" s="395" t="s">
        <v>253</v>
      </c>
      <c r="E155" s="395"/>
      <c r="F155" s="395"/>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213"/>
    </row>
    <row r="156" spans="1:59" ht="13.8" thickBot="1" x14ac:dyDescent="0.25">
      <c r="B156" s="212"/>
      <c r="C156" s="395"/>
      <c r="D156" s="395"/>
      <c r="E156" s="395"/>
      <c r="F156" s="395"/>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213"/>
    </row>
    <row r="157" spans="1:59" ht="26.25" customHeight="1" thickTop="1" x14ac:dyDescent="0.2">
      <c r="B157" s="212"/>
      <c r="C157" s="395" t="s">
        <v>165</v>
      </c>
      <c r="D157" s="395"/>
      <c r="E157" s="395"/>
      <c r="F157" s="395"/>
      <c r="G157" s="16"/>
      <c r="H157" s="16"/>
      <c r="I157" s="16"/>
      <c r="J157" s="16"/>
      <c r="K157" s="16"/>
      <c r="L157" s="16"/>
      <c r="M157" s="16"/>
      <c r="N157" s="16"/>
      <c r="O157" s="16"/>
      <c r="P157" s="16"/>
      <c r="Q157" s="16"/>
      <c r="R157" s="16"/>
      <c r="S157" s="16"/>
      <c r="T157" s="675" t="s">
        <v>103</v>
      </c>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6"/>
      <c r="AY157" s="676"/>
      <c r="AZ157" s="676"/>
      <c r="BA157" s="677"/>
      <c r="BB157" s="396"/>
      <c r="BC157" s="397"/>
      <c r="BD157" s="397"/>
      <c r="BE157" s="402"/>
    </row>
    <row r="158" spans="1:59" ht="13.8" thickBot="1" x14ac:dyDescent="0.25">
      <c r="B158" s="212"/>
      <c r="C158" s="395"/>
      <c r="D158" s="395"/>
      <c r="E158" s="395"/>
      <c r="F158" s="395"/>
      <c r="G158" s="16"/>
      <c r="H158" s="16"/>
      <c r="I158" s="16"/>
      <c r="J158" s="16"/>
      <c r="K158" s="16"/>
      <c r="L158" s="16"/>
      <c r="M158" s="16"/>
      <c r="N158" s="16"/>
      <c r="O158" s="16"/>
      <c r="P158" s="16"/>
      <c r="Q158" s="16"/>
      <c r="R158" s="16"/>
      <c r="S158" s="16"/>
      <c r="T158" s="398"/>
      <c r="U158" s="398"/>
      <c r="V158" s="398"/>
      <c r="W158" s="398"/>
      <c r="X158" s="398"/>
      <c r="Y158" s="398"/>
      <c r="Z158" s="398"/>
      <c r="AA158" s="398"/>
      <c r="AB158" s="398"/>
      <c r="AC158" s="398"/>
      <c r="AD158" s="398"/>
      <c r="AE158" s="398"/>
      <c r="AF158" s="398"/>
      <c r="AG158" s="398"/>
      <c r="AH158" s="398"/>
      <c r="AI158" s="398"/>
      <c r="AJ158" s="398"/>
      <c r="AK158" s="398"/>
      <c r="AL158" s="398"/>
      <c r="AM158" s="398"/>
      <c r="AN158" s="398"/>
      <c r="AO158" s="398"/>
      <c r="AP158" s="398"/>
      <c r="AQ158" s="398"/>
      <c r="AR158" s="398"/>
      <c r="AS158" s="398"/>
      <c r="AT158" s="398"/>
      <c r="AU158" s="398"/>
      <c r="AV158" s="398"/>
      <c r="AW158" s="398"/>
      <c r="AX158" s="398"/>
      <c r="AY158" s="398"/>
      <c r="AZ158" s="398"/>
      <c r="BA158" s="398"/>
      <c r="BB158" s="398"/>
      <c r="BC158" s="398"/>
      <c r="BD158" s="16"/>
      <c r="BE158" s="213"/>
    </row>
    <row r="159" spans="1:59" ht="26.25" customHeight="1" thickTop="1" x14ac:dyDescent="0.2">
      <c r="B159" s="212"/>
      <c r="C159" s="395" t="s">
        <v>394</v>
      </c>
      <c r="D159" s="395"/>
      <c r="E159" s="395"/>
      <c r="F159" s="395"/>
      <c r="G159" s="16"/>
      <c r="H159" s="16"/>
      <c r="I159" s="16"/>
      <c r="J159" s="16"/>
      <c r="K159" s="16"/>
      <c r="L159" s="16"/>
      <c r="M159" s="16"/>
      <c r="N159" s="16"/>
      <c r="O159" s="16"/>
      <c r="P159" s="16"/>
      <c r="Q159" s="16"/>
      <c r="R159" s="16"/>
      <c r="S159" s="16"/>
      <c r="T159" s="682" t="str">
        <f>IF(T157="選択してください","－",IF(T157="東京","第 1 ゾーン","第 2 ゾーン"))</f>
        <v>－</v>
      </c>
      <c r="U159" s="683"/>
      <c r="V159" s="683"/>
      <c r="W159" s="683"/>
      <c r="X159" s="683"/>
      <c r="Y159" s="683"/>
      <c r="Z159" s="683"/>
      <c r="AA159" s="683"/>
      <c r="AB159" s="683"/>
      <c r="AC159" s="683"/>
      <c r="AD159" s="683"/>
      <c r="AE159" s="683"/>
      <c r="AF159" s="683"/>
      <c r="AG159" s="683"/>
      <c r="AH159" s="683"/>
      <c r="AI159" s="683"/>
      <c r="AJ159" s="683"/>
      <c r="AK159" s="683"/>
      <c r="AL159" s="683"/>
      <c r="AM159" s="683"/>
      <c r="AN159" s="683"/>
      <c r="AO159" s="683"/>
      <c r="AP159" s="683"/>
      <c r="AQ159" s="683"/>
      <c r="AR159" s="683"/>
      <c r="AS159" s="683"/>
      <c r="AT159" s="683"/>
      <c r="AU159" s="683"/>
      <c r="AV159" s="683"/>
      <c r="AW159" s="683"/>
      <c r="AX159" s="683"/>
      <c r="AY159" s="683"/>
      <c r="AZ159" s="683"/>
      <c r="BA159" s="684"/>
      <c r="BB159" s="16"/>
      <c r="BC159" s="16"/>
      <c r="BD159" s="16"/>
      <c r="BE159" s="213"/>
    </row>
    <row r="160" spans="1:59" ht="13.8" thickBot="1" x14ac:dyDescent="0.25">
      <c r="B160" s="212"/>
      <c r="C160" s="395"/>
      <c r="D160" s="395"/>
      <c r="E160" s="395"/>
      <c r="F160" s="395"/>
      <c r="G160" s="16"/>
      <c r="H160" s="16"/>
      <c r="I160" s="16"/>
      <c r="J160" s="16"/>
      <c r="K160" s="16"/>
      <c r="L160" s="16"/>
      <c r="M160" s="16"/>
      <c r="N160" s="16"/>
      <c r="O160" s="16"/>
      <c r="P160" s="16"/>
      <c r="Q160" s="16"/>
      <c r="R160" s="16"/>
      <c r="S160" s="16"/>
      <c r="T160" s="398"/>
      <c r="U160" s="398"/>
      <c r="V160" s="398"/>
      <c r="W160" s="398"/>
      <c r="X160" s="398"/>
      <c r="Y160" s="398"/>
      <c r="Z160" s="398"/>
      <c r="AA160" s="398"/>
      <c r="AB160" s="398"/>
      <c r="AC160" s="398"/>
      <c r="AD160" s="398"/>
      <c r="AE160" s="398"/>
      <c r="AF160" s="398"/>
      <c r="AG160" s="398"/>
      <c r="AH160" s="398"/>
      <c r="AI160" s="398"/>
      <c r="AJ160" s="398"/>
      <c r="AK160" s="398"/>
      <c r="AL160" s="398"/>
      <c r="AM160" s="398"/>
      <c r="AN160" s="398"/>
      <c r="AO160" s="398"/>
      <c r="AP160" s="398"/>
      <c r="AQ160" s="398"/>
      <c r="AR160" s="398"/>
      <c r="AS160" s="398"/>
      <c r="AT160" s="398"/>
      <c r="AU160" s="398"/>
      <c r="AV160" s="398"/>
      <c r="AW160" s="398"/>
      <c r="AX160" s="398"/>
      <c r="AY160" s="398"/>
      <c r="AZ160" s="398"/>
      <c r="BA160" s="398"/>
      <c r="BB160" s="398"/>
      <c r="BC160" s="398"/>
      <c r="BD160" s="16"/>
      <c r="BE160" s="213"/>
    </row>
    <row r="161" spans="2:59" ht="26.25" customHeight="1" thickTop="1" x14ac:dyDescent="0.2">
      <c r="B161" s="212"/>
      <c r="C161" s="395" t="s">
        <v>241</v>
      </c>
      <c r="D161" s="395"/>
      <c r="E161" s="395"/>
      <c r="F161" s="395"/>
      <c r="G161" s="16"/>
      <c r="H161" s="16"/>
      <c r="I161" s="16"/>
      <c r="J161" s="16"/>
      <c r="K161" s="16"/>
      <c r="L161" s="16"/>
      <c r="M161" s="16"/>
      <c r="N161" s="16"/>
      <c r="O161" s="16"/>
      <c r="P161" s="16"/>
      <c r="Q161" s="16"/>
      <c r="R161" s="16"/>
      <c r="S161" s="16"/>
      <c r="T161" s="675" t="s">
        <v>103</v>
      </c>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676"/>
      <c r="AY161" s="676"/>
      <c r="AZ161" s="676"/>
      <c r="BA161" s="677"/>
      <c r="BB161" s="16"/>
      <c r="BC161" s="16"/>
      <c r="BD161" s="16"/>
      <c r="BE161" s="213"/>
    </row>
    <row r="162" spans="2:59" ht="13.8" thickBot="1" x14ac:dyDescent="0.25">
      <c r="B162" s="212"/>
      <c r="C162" s="395"/>
      <c r="D162" s="395"/>
      <c r="E162" s="395"/>
      <c r="F162" s="395"/>
      <c r="G162" s="16"/>
      <c r="H162" s="16"/>
      <c r="I162" s="16"/>
      <c r="J162" s="16"/>
      <c r="K162" s="16"/>
      <c r="L162" s="16"/>
      <c r="M162" s="16"/>
      <c r="N162" s="16"/>
      <c r="O162" s="16"/>
      <c r="P162" s="16"/>
      <c r="Q162" s="16"/>
      <c r="R162" s="16"/>
      <c r="S162" s="16"/>
      <c r="T162" s="398"/>
      <c r="U162" s="398"/>
      <c r="V162" s="398"/>
      <c r="W162" s="398"/>
      <c r="X162" s="398"/>
      <c r="Y162" s="398"/>
      <c r="Z162" s="398"/>
      <c r="AA162" s="398"/>
      <c r="AB162" s="398"/>
      <c r="AC162" s="398"/>
      <c r="AD162" s="398"/>
      <c r="AE162" s="398"/>
      <c r="AF162" s="398"/>
      <c r="AG162" s="398"/>
      <c r="AH162" s="398"/>
      <c r="AI162" s="398"/>
      <c r="AJ162" s="398"/>
      <c r="AK162" s="398"/>
      <c r="AL162" s="398"/>
      <c r="AM162" s="398"/>
      <c r="AN162" s="398"/>
      <c r="AO162" s="398"/>
      <c r="AP162" s="398"/>
      <c r="AQ162" s="398"/>
      <c r="AR162" s="398"/>
      <c r="AS162" s="398"/>
      <c r="AT162" s="398"/>
      <c r="AU162" s="398"/>
      <c r="AV162" s="398"/>
      <c r="AW162" s="398"/>
      <c r="AX162" s="398"/>
      <c r="AY162" s="398"/>
      <c r="AZ162" s="398"/>
      <c r="BA162" s="398"/>
      <c r="BB162" s="398"/>
      <c r="BC162" s="398"/>
      <c r="BD162" s="16"/>
      <c r="BE162" s="213"/>
    </row>
    <row r="163" spans="2:59" ht="26.25" customHeight="1" thickTop="1" x14ac:dyDescent="0.2">
      <c r="B163" s="212"/>
      <c r="C163" s="395" t="s">
        <v>242</v>
      </c>
      <c r="D163" s="395"/>
      <c r="E163" s="395"/>
      <c r="F163" s="395"/>
      <c r="G163" s="16"/>
      <c r="H163" s="16"/>
      <c r="I163" s="16"/>
      <c r="J163" s="16"/>
      <c r="K163" s="16"/>
      <c r="L163" s="16"/>
      <c r="M163" s="16"/>
      <c r="N163" s="16"/>
      <c r="O163" s="16"/>
      <c r="P163" s="16"/>
      <c r="Q163" s="16"/>
      <c r="R163" s="16"/>
      <c r="S163" s="16"/>
      <c r="T163" s="675" t="s">
        <v>103</v>
      </c>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6"/>
      <c r="AY163" s="676"/>
      <c r="AZ163" s="676"/>
      <c r="BA163" s="677"/>
      <c r="BB163" s="679" t="str">
        <f>IF(T157="選択してください","",IF(T163="選択してください","",IF(T157="石狩",CONCATENATE("411/",VLOOKUP(T163,config!C$502:D$503,2,FALSE)),IF(T157="東京",CONCATENATE("413/",VLOOKUP(T163,config!C$504:D$505,2,FALSE),"")))))</f>
        <v/>
      </c>
      <c r="BC163" s="679"/>
      <c r="BD163" s="679"/>
      <c r="BE163" s="680"/>
    </row>
    <row r="164" spans="2:59" ht="13.8" thickBot="1" x14ac:dyDescent="0.25">
      <c r="B164" s="212"/>
      <c r="C164" s="395"/>
      <c r="D164" s="395"/>
      <c r="E164" s="395"/>
      <c r="F164" s="395"/>
      <c r="G164" s="16"/>
      <c r="H164" s="16"/>
      <c r="I164" s="16"/>
      <c r="J164" s="16"/>
      <c r="K164" s="16"/>
      <c r="L164" s="16"/>
      <c r="M164" s="16"/>
      <c r="N164" s="16"/>
      <c r="O164" s="16"/>
      <c r="P164" s="16"/>
      <c r="Q164" s="16"/>
      <c r="R164" s="16"/>
      <c r="S164" s="16"/>
      <c r="T164" s="398"/>
      <c r="U164" s="398"/>
      <c r="V164" s="398"/>
      <c r="W164" s="398"/>
      <c r="X164" s="398"/>
      <c r="Y164" s="398"/>
      <c r="Z164" s="398"/>
      <c r="AA164" s="398"/>
      <c r="AB164" s="398"/>
      <c r="AC164" s="398"/>
      <c r="AD164" s="398"/>
      <c r="AE164" s="398"/>
      <c r="AF164" s="398"/>
      <c r="AG164" s="398"/>
      <c r="AH164" s="398"/>
      <c r="AI164" s="398"/>
      <c r="AJ164" s="398"/>
      <c r="AK164" s="398"/>
      <c r="AL164" s="398"/>
      <c r="AM164" s="398"/>
      <c r="AN164" s="398"/>
      <c r="AO164" s="398"/>
      <c r="AP164" s="398"/>
      <c r="AQ164" s="398"/>
      <c r="AR164" s="398"/>
      <c r="AS164" s="398"/>
      <c r="AT164" s="398"/>
      <c r="AU164" s="398"/>
      <c r="AV164" s="398"/>
      <c r="AW164" s="398"/>
      <c r="AX164" s="398"/>
      <c r="AY164" s="398"/>
      <c r="AZ164" s="398"/>
      <c r="BA164" s="398"/>
      <c r="BB164" s="398"/>
      <c r="BC164" s="398"/>
      <c r="BD164" s="399"/>
      <c r="BE164" s="403"/>
      <c r="BF164" s="229"/>
      <c r="BG164" s="229"/>
    </row>
    <row r="165" spans="2:59" ht="26.25" customHeight="1" thickTop="1" x14ac:dyDescent="0.2">
      <c r="B165" s="212"/>
      <c r="C165" s="395" t="s">
        <v>243</v>
      </c>
      <c r="D165" s="395"/>
      <c r="E165" s="395"/>
      <c r="F165" s="395"/>
      <c r="G165" s="16"/>
      <c r="H165" s="16"/>
      <c r="I165" s="16"/>
      <c r="J165" s="16"/>
      <c r="K165" s="16"/>
      <c r="L165" s="16"/>
      <c r="M165" s="16"/>
      <c r="N165" s="16"/>
      <c r="O165" s="16"/>
      <c r="P165" s="16"/>
      <c r="Q165" s="16"/>
      <c r="R165" s="16"/>
      <c r="S165" s="16"/>
      <c r="T165" s="675" t="s">
        <v>103</v>
      </c>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6"/>
      <c r="AY165" s="676"/>
      <c r="AZ165" s="676"/>
      <c r="BA165" s="677"/>
      <c r="BB165" s="679">
        <f>VLOOKUP(T165,config!C$22:D$31,2,FALSE)</f>
        <v>0</v>
      </c>
      <c r="BC165" s="679"/>
      <c r="BD165" s="679"/>
      <c r="BE165" s="680"/>
    </row>
    <row r="166" spans="2:59" ht="13.8" thickBot="1" x14ac:dyDescent="0.25">
      <c r="B166" s="212"/>
      <c r="C166" s="395"/>
      <c r="D166" s="395"/>
      <c r="E166" s="395"/>
      <c r="F166" s="395"/>
      <c r="G166" s="16"/>
      <c r="H166" s="16"/>
      <c r="I166" s="16"/>
      <c r="J166" s="16"/>
      <c r="K166" s="16"/>
      <c r="L166" s="16"/>
      <c r="M166" s="16"/>
      <c r="N166" s="16"/>
      <c r="O166" s="16"/>
      <c r="P166" s="16"/>
      <c r="Q166" s="16"/>
      <c r="R166" s="16"/>
      <c r="S166" s="16"/>
      <c r="T166" s="398"/>
      <c r="U166" s="398"/>
      <c r="V166" s="398"/>
      <c r="W166" s="398"/>
      <c r="X166" s="398"/>
      <c r="Y166" s="398"/>
      <c r="Z166" s="398"/>
      <c r="AA166" s="398"/>
      <c r="AB166" s="398"/>
      <c r="AC166" s="398"/>
      <c r="AD166" s="398"/>
      <c r="AE166" s="398"/>
      <c r="AF166" s="398"/>
      <c r="AG166" s="398"/>
      <c r="AH166" s="398"/>
      <c r="AI166" s="398"/>
      <c r="AJ166" s="398"/>
      <c r="AK166" s="398"/>
      <c r="AL166" s="398"/>
      <c r="AM166" s="398"/>
      <c r="AN166" s="398"/>
      <c r="AO166" s="398"/>
      <c r="AP166" s="398"/>
      <c r="AQ166" s="398"/>
      <c r="AR166" s="398"/>
      <c r="AS166" s="398"/>
      <c r="AT166" s="398"/>
      <c r="AU166" s="398"/>
      <c r="AV166" s="398"/>
      <c r="AW166" s="398"/>
      <c r="AX166" s="398"/>
      <c r="AY166" s="398"/>
      <c r="AZ166" s="398"/>
      <c r="BA166" s="398"/>
      <c r="BB166" s="398"/>
      <c r="BC166" s="398"/>
      <c r="BD166" s="399"/>
      <c r="BE166" s="403"/>
      <c r="BF166" s="229"/>
      <c r="BG166" s="229"/>
    </row>
    <row r="167" spans="2:59" ht="37.5" customHeight="1" thickTop="1" x14ac:dyDescent="0.2">
      <c r="B167" s="212"/>
      <c r="C167" s="681" t="s">
        <v>301</v>
      </c>
      <c r="D167" s="681"/>
      <c r="E167" s="681"/>
      <c r="F167" s="681"/>
      <c r="G167" s="681"/>
      <c r="H167" s="681"/>
      <c r="I167" s="681"/>
      <c r="J167" s="681"/>
      <c r="K167" s="681"/>
      <c r="L167" s="681"/>
      <c r="M167" s="681"/>
      <c r="N167" s="681"/>
      <c r="O167" s="681"/>
      <c r="P167" s="681"/>
      <c r="Q167" s="681"/>
      <c r="R167" s="681"/>
      <c r="S167" s="681"/>
      <c r="T167" s="675" t="str">
        <f>IF(COUNTIF(T165,"*Windows*"),"選択してください","－")</f>
        <v>－</v>
      </c>
      <c r="U167" s="676"/>
      <c r="V167" s="676"/>
      <c r="W167" s="676"/>
      <c r="X167" s="676"/>
      <c r="Y167" s="676"/>
      <c r="Z167" s="676"/>
      <c r="AA167" s="676"/>
      <c r="AB167" s="676"/>
      <c r="AC167" s="676"/>
      <c r="AD167" s="676"/>
      <c r="AE167" s="676"/>
      <c r="AF167" s="676"/>
      <c r="AG167" s="676"/>
      <c r="AH167" s="676"/>
      <c r="AI167" s="676"/>
      <c r="AJ167" s="676"/>
      <c r="AK167" s="676"/>
      <c r="AL167" s="676"/>
      <c r="AM167" s="676"/>
      <c r="AN167" s="676"/>
      <c r="AO167" s="676"/>
      <c r="AP167" s="676"/>
      <c r="AQ167" s="676"/>
      <c r="AR167" s="676"/>
      <c r="AS167" s="676"/>
      <c r="AT167" s="676"/>
      <c r="AU167" s="676"/>
      <c r="AV167" s="676"/>
      <c r="AW167" s="676"/>
      <c r="AX167" s="676"/>
      <c r="AY167" s="676"/>
      <c r="AZ167" s="676"/>
      <c r="BA167" s="677"/>
      <c r="BB167" s="679" t="str">
        <f>IFERROR(IF(T163="選択してください","",IF(COUNTIF(T163,"*2CPU*"),CONCATENATE("72/",VLOOKUP(T167,config!C$490:D$494,2,FALSE)),CONCATENATE("72/",VLOOKUP(T167,config!C$480:D$484,2,FALSE)))),"")</f>
        <v/>
      </c>
      <c r="BC167" s="679"/>
      <c r="BD167" s="679"/>
      <c r="BE167" s="680"/>
    </row>
    <row r="168" spans="2:59" ht="13.8" thickBot="1" x14ac:dyDescent="0.25">
      <c r="B168" s="212"/>
      <c r="C168" s="395"/>
      <c r="D168" s="395"/>
      <c r="E168" s="395"/>
      <c r="F168" s="395"/>
      <c r="G168" s="16"/>
      <c r="H168" s="16"/>
      <c r="I168" s="16"/>
      <c r="J168" s="16"/>
      <c r="K168" s="16"/>
      <c r="L168" s="16"/>
      <c r="M168" s="16"/>
      <c r="N168" s="16"/>
      <c r="O168" s="16"/>
      <c r="P168" s="16"/>
      <c r="Q168" s="16"/>
      <c r="R168" s="16"/>
      <c r="S168" s="16"/>
      <c r="T168" s="398"/>
      <c r="U168" s="398"/>
      <c r="V168" s="398"/>
      <c r="W168" s="398"/>
      <c r="X168" s="398"/>
      <c r="Y168" s="398"/>
      <c r="Z168" s="398"/>
      <c r="AA168" s="398"/>
      <c r="AB168" s="398"/>
      <c r="AC168" s="398"/>
      <c r="AD168" s="398"/>
      <c r="AE168" s="398"/>
      <c r="AF168" s="398"/>
      <c r="AG168" s="398"/>
      <c r="AH168" s="398"/>
      <c r="AI168" s="398"/>
      <c r="AJ168" s="398"/>
      <c r="AK168" s="398"/>
      <c r="AL168" s="398"/>
      <c r="AM168" s="398"/>
      <c r="AN168" s="398"/>
      <c r="AO168" s="398"/>
      <c r="AP168" s="398"/>
      <c r="AQ168" s="398"/>
      <c r="AR168" s="398"/>
      <c r="AS168" s="398"/>
      <c r="AT168" s="398"/>
      <c r="AU168" s="398"/>
      <c r="AV168" s="398"/>
      <c r="AW168" s="398"/>
      <c r="AX168" s="398"/>
      <c r="AY168" s="398"/>
      <c r="AZ168" s="398"/>
      <c r="BA168" s="398"/>
      <c r="BB168" s="398"/>
      <c r="BC168" s="398"/>
      <c r="BD168" s="399"/>
      <c r="BE168" s="403"/>
      <c r="BF168" s="229"/>
      <c r="BG168" s="229"/>
    </row>
    <row r="169" spans="2:59" ht="26.25" customHeight="1" thickTop="1" x14ac:dyDescent="0.2">
      <c r="B169" s="212"/>
      <c r="C169" s="395" t="s">
        <v>245</v>
      </c>
      <c r="D169" s="395"/>
      <c r="E169" s="395"/>
      <c r="F169" s="698" t="s">
        <v>393</v>
      </c>
      <c r="G169" s="698"/>
      <c r="H169" s="698"/>
      <c r="I169" s="698"/>
      <c r="J169" s="698"/>
      <c r="K169" s="698"/>
      <c r="L169" s="698"/>
      <c r="M169" s="698"/>
      <c r="N169" s="698"/>
      <c r="O169" s="698"/>
      <c r="P169" s="698"/>
      <c r="Q169" s="698"/>
      <c r="R169" s="698"/>
      <c r="S169" s="698"/>
      <c r="T169" s="675" t="s">
        <v>50</v>
      </c>
      <c r="U169" s="676"/>
      <c r="V169" s="676"/>
      <c r="W169" s="676"/>
      <c r="X169" s="676"/>
      <c r="Y169" s="676"/>
      <c r="Z169" s="676"/>
      <c r="AA169" s="676"/>
      <c r="AB169" s="676"/>
      <c r="AC169" s="676"/>
      <c r="AD169" s="676"/>
      <c r="AE169" s="676"/>
      <c r="AF169" s="676"/>
      <c r="AG169" s="676"/>
      <c r="AH169" s="676"/>
      <c r="AI169" s="676"/>
      <c r="AJ169" s="676"/>
      <c r="AK169" s="676"/>
      <c r="AL169" s="676"/>
      <c r="AM169" s="676"/>
      <c r="AN169" s="676"/>
      <c r="AO169" s="676"/>
      <c r="AP169" s="676"/>
      <c r="AQ169" s="676"/>
      <c r="AR169" s="676"/>
      <c r="AS169" s="676"/>
      <c r="AT169" s="676"/>
      <c r="AU169" s="676"/>
      <c r="AV169" s="676"/>
      <c r="AW169" s="676"/>
      <c r="AX169" s="676"/>
      <c r="AY169" s="676"/>
      <c r="AZ169" s="676"/>
      <c r="BA169" s="677"/>
      <c r="BB169" s="679" t="str">
        <f>IF(T169="選択してください","",IF(T169="16GB（標準）","",IF(T169="32GB（標準）","",CONCATENATE(IF(T157="石狩","412/",IF(T157="東京","414/","")),VLOOKUP(T169,config!C$206:D$231,2,FALSE)))))</f>
        <v/>
      </c>
      <c r="BC169" s="679"/>
      <c r="BD169" s="679"/>
      <c r="BE169" s="680"/>
    </row>
    <row r="170" spans="2:59" ht="13.8" thickBot="1" x14ac:dyDescent="0.25">
      <c r="B170" s="212"/>
      <c r="C170" s="395"/>
      <c r="D170" s="395"/>
      <c r="E170" s="395"/>
      <c r="F170" s="395"/>
      <c r="G170" s="16"/>
      <c r="H170" s="16"/>
      <c r="I170" s="16"/>
      <c r="J170" s="16"/>
      <c r="K170" s="16"/>
      <c r="L170" s="16"/>
      <c r="M170" s="16"/>
      <c r="N170" s="16"/>
      <c r="O170" s="16"/>
      <c r="P170" s="16"/>
      <c r="Q170" s="16"/>
      <c r="R170" s="16"/>
      <c r="S170" s="16"/>
      <c r="T170" s="398"/>
      <c r="U170" s="398"/>
      <c r="V170" s="398"/>
      <c r="W170" s="398"/>
      <c r="X170" s="398"/>
      <c r="Y170" s="398"/>
      <c r="Z170" s="398"/>
      <c r="AA170" s="398"/>
      <c r="AB170" s="398"/>
      <c r="AC170" s="398"/>
      <c r="AD170" s="398"/>
      <c r="AE170" s="398"/>
      <c r="AF170" s="398"/>
      <c r="AG170" s="398"/>
      <c r="AH170" s="398"/>
      <c r="AI170" s="398"/>
      <c r="AJ170" s="398"/>
      <c r="AK170" s="398"/>
      <c r="AL170" s="398"/>
      <c r="AM170" s="398"/>
      <c r="AN170" s="398"/>
      <c r="AO170" s="398"/>
      <c r="AP170" s="398"/>
      <c r="AQ170" s="398"/>
      <c r="AR170" s="398"/>
      <c r="AS170" s="398"/>
      <c r="AT170" s="398"/>
      <c r="AU170" s="398"/>
      <c r="AV170" s="398"/>
      <c r="AW170" s="398"/>
      <c r="AX170" s="398"/>
      <c r="AY170" s="398"/>
      <c r="AZ170" s="398"/>
      <c r="BA170" s="398"/>
      <c r="BB170" s="398"/>
      <c r="BC170" s="398"/>
      <c r="BD170" s="399"/>
      <c r="BE170" s="403"/>
      <c r="BF170" s="229"/>
      <c r="BG170" s="229"/>
    </row>
    <row r="171" spans="2:59" ht="26.25" customHeight="1" thickTop="1" x14ac:dyDescent="0.2">
      <c r="B171" s="212"/>
      <c r="C171" s="395" t="s">
        <v>255</v>
      </c>
      <c r="D171" s="395"/>
      <c r="E171" s="395"/>
      <c r="F171" s="395"/>
      <c r="G171" s="16"/>
      <c r="H171" s="16"/>
      <c r="I171" s="696"/>
      <c r="J171" s="696"/>
      <c r="K171" s="696"/>
      <c r="L171" s="696"/>
      <c r="M171" s="696"/>
      <c r="N171" s="696"/>
      <c r="O171" s="696"/>
      <c r="P171" s="696"/>
      <c r="Q171" s="696"/>
      <c r="R171" s="696"/>
      <c r="S171" s="697"/>
      <c r="T171" s="675" t="s">
        <v>103</v>
      </c>
      <c r="U171" s="676"/>
      <c r="V171" s="676"/>
      <c r="W171" s="676"/>
      <c r="X171" s="676"/>
      <c r="Y171" s="676"/>
      <c r="Z171" s="676"/>
      <c r="AA171" s="676"/>
      <c r="AB171" s="676"/>
      <c r="AC171" s="676"/>
      <c r="AD171" s="676"/>
      <c r="AE171" s="676"/>
      <c r="AF171" s="676"/>
      <c r="AG171" s="676"/>
      <c r="AH171" s="676"/>
      <c r="AI171" s="676"/>
      <c r="AJ171" s="676"/>
      <c r="AK171" s="676"/>
      <c r="AL171" s="676"/>
      <c r="AM171" s="676"/>
      <c r="AN171" s="676"/>
      <c r="AO171" s="676"/>
      <c r="AP171" s="676"/>
      <c r="AQ171" s="676"/>
      <c r="AR171" s="676"/>
      <c r="AS171" s="676"/>
      <c r="AT171" s="676"/>
      <c r="AU171" s="676"/>
      <c r="AV171" s="676"/>
      <c r="AW171" s="676"/>
      <c r="AX171" s="676"/>
      <c r="AY171" s="676"/>
      <c r="AZ171" s="676"/>
      <c r="BA171" s="677"/>
      <c r="BB171" s="679" t="str">
        <f>IF(T171="選択してください","",CONCATENATE(IF(T157="石狩","411/",IF(T157="東京","413/","")),VLOOKUP(T171,config!C$236:D$245,2,FALSE)))</f>
        <v/>
      </c>
      <c r="BC171" s="679"/>
      <c r="BD171" s="679"/>
      <c r="BE171" s="680"/>
    </row>
    <row r="172" spans="2:59" ht="13.8" thickBot="1" x14ac:dyDescent="0.25">
      <c r="B172" s="212"/>
      <c r="C172" s="395"/>
      <c r="D172" s="395"/>
      <c r="E172" s="395"/>
      <c r="F172" s="395"/>
      <c r="G172" s="16"/>
      <c r="H172" s="16"/>
      <c r="I172" s="16"/>
      <c r="J172" s="16"/>
      <c r="K172" s="16"/>
      <c r="L172" s="16"/>
      <c r="M172" s="16"/>
      <c r="N172" s="16"/>
      <c r="O172" s="16"/>
      <c r="P172" s="16"/>
      <c r="Q172" s="16"/>
      <c r="R172" s="16"/>
      <c r="S172" s="16"/>
      <c r="T172" s="398"/>
      <c r="U172" s="398"/>
      <c r="V172" s="398"/>
      <c r="W172" s="398"/>
      <c r="X172" s="398"/>
      <c r="Y172" s="398"/>
      <c r="Z172" s="398"/>
      <c r="AA172" s="398"/>
      <c r="AB172" s="398"/>
      <c r="AC172" s="398"/>
      <c r="AD172" s="398"/>
      <c r="AE172" s="398"/>
      <c r="AF172" s="398"/>
      <c r="AG172" s="398"/>
      <c r="AH172" s="398"/>
      <c r="AI172" s="398"/>
      <c r="AJ172" s="398"/>
      <c r="AK172" s="398"/>
      <c r="AL172" s="398"/>
      <c r="AM172" s="398"/>
      <c r="AN172" s="398"/>
      <c r="AO172" s="398"/>
      <c r="AP172" s="398"/>
      <c r="AQ172" s="398"/>
      <c r="AR172" s="398"/>
      <c r="AS172" s="398"/>
      <c r="AT172" s="398"/>
      <c r="AU172" s="398"/>
      <c r="AV172" s="398"/>
      <c r="AW172" s="398"/>
      <c r="AX172" s="398"/>
      <c r="AY172" s="398"/>
      <c r="AZ172" s="398"/>
      <c r="BA172" s="398"/>
      <c r="BB172" s="398"/>
      <c r="BC172" s="398"/>
      <c r="BD172" s="399"/>
      <c r="BE172" s="403"/>
      <c r="BF172" s="229"/>
      <c r="BG172" s="229"/>
    </row>
    <row r="173" spans="2:59" ht="26.25" customHeight="1" thickTop="1" x14ac:dyDescent="0.2">
      <c r="B173" s="212"/>
      <c r="C173" s="395" t="s">
        <v>254</v>
      </c>
      <c r="D173" s="395"/>
      <c r="E173" s="395"/>
      <c r="F173" s="395"/>
      <c r="G173" s="16"/>
      <c r="H173" s="16"/>
      <c r="I173" s="16"/>
      <c r="J173" s="16"/>
      <c r="K173" s="16"/>
      <c r="L173" s="16"/>
      <c r="M173" s="16"/>
      <c r="N173" s="16"/>
      <c r="O173" s="16"/>
      <c r="P173" s="16"/>
      <c r="Q173" s="16"/>
      <c r="R173" s="16"/>
      <c r="S173" s="16"/>
      <c r="T173" s="675" t="s">
        <v>295</v>
      </c>
      <c r="U173" s="676"/>
      <c r="V173" s="676"/>
      <c r="W173" s="676"/>
      <c r="X173" s="676"/>
      <c r="Y173" s="676"/>
      <c r="Z173" s="676"/>
      <c r="AA173" s="676"/>
      <c r="AB173" s="676"/>
      <c r="AC173" s="676"/>
      <c r="AD173" s="676"/>
      <c r="AE173" s="676"/>
      <c r="AF173" s="676"/>
      <c r="AG173" s="676"/>
      <c r="AH173" s="676"/>
      <c r="AI173" s="676"/>
      <c r="AJ173" s="676"/>
      <c r="AK173" s="676"/>
      <c r="AL173" s="676"/>
      <c r="AM173" s="676"/>
      <c r="AN173" s="676"/>
      <c r="AO173" s="676"/>
      <c r="AP173" s="676"/>
      <c r="AQ173" s="676"/>
      <c r="AR173" s="676"/>
      <c r="AS173" s="676"/>
      <c r="AT173" s="676"/>
      <c r="AU173" s="676"/>
      <c r="AV173" s="676"/>
      <c r="AW173" s="676"/>
      <c r="AX173" s="676"/>
      <c r="AY173" s="676"/>
      <c r="AZ173" s="676"/>
      <c r="BA173" s="677"/>
      <c r="BB173" s="679" t="str">
        <f>IF(T173="利用しない　※利用する場合は選択してください","",CONCATENATE(IF(T157="石狩","412/",IF(T157="東京","414/","")),VLOOKUP(T173,config!C$251:D$260,2,FALSE)))</f>
        <v/>
      </c>
      <c r="BC173" s="679"/>
      <c r="BD173" s="679"/>
      <c r="BE173" s="680"/>
    </row>
    <row r="174" spans="2:59" ht="13.8" thickBot="1" x14ac:dyDescent="0.25">
      <c r="B174" s="212"/>
      <c r="C174" s="395"/>
      <c r="D174" s="395"/>
      <c r="E174" s="395"/>
      <c r="F174" s="395"/>
      <c r="G174" s="16"/>
      <c r="H174" s="16"/>
      <c r="I174" s="16"/>
      <c r="J174" s="16"/>
      <c r="K174" s="16"/>
      <c r="L174" s="16"/>
      <c r="M174" s="16"/>
      <c r="N174" s="16"/>
      <c r="O174" s="16"/>
      <c r="P174" s="16"/>
      <c r="Q174" s="16"/>
      <c r="R174" s="16"/>
      <c r="S174" s="16"/>
      <c r="T174" s="398"/>
      <c r="U174" s="398"/>
      <c r="V174" s="398"/>
      <c r="W174" s="398"/>
      <c r="X174" s="398"/>
      <c r="Y174" s="398"/>
      <c r="Z174" s="398"/>
      <c r="AA174" s="398"/>
      <c r="AB174" s="398"/>
      <c r="AC174" s="398"/>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398"/>
      <c r="AY174" s="398"/>
      <c r="AZ174" s="398"/>
      <c r="BA174" s="398"/>
      <c r="BB174" s="398"/>
      <c r="BC174" s="398"/>
      <c r="BD174" s="399"/>
      <c r="BE174" s="403"/>
      <c r="BF174" s="229"/>
      <c r="BG174" s="229"/>
    </row>
    <row r="175" spans="2:59" ht="26.25" customHeight="1" thickTop="1" x14ac:dyDescent="0.2">
      <c r="B175" s="212"/>
      <c r="C175" s="395" t="s">
        <v>419</v>
      </c>
      <c r="D175" s="395"/>
      <c r="E175" s="395"/>
      <c r="F175" s="395"/>
      <c r="G175" s="16"/>
      <c r="H175" s="16"/>
      <c r="I175" s="16"/>
      <c r="J175" s="16"/>
      <c r="K175" s="16"/>
      <c r="L175" s="16"/>
      <c r="M175" s="16"/>
      <c r="N175" s="16"/>
      <c r="O175" s="16"/>
      <c r="P175" s="16"/>
      <c r="Q175" s="16"/>
      <c r="R175" s="16"/>
      <c r="S175" s="16"/>
      <c r="T175" s="675" t="s">
        <v>295</v>
      </c>
      <c r="U175" s="676"/>
      <c r="V175" s="676"/>
      <c r="W175" s="676"/>
      <c r="X175" s="676"/>
      <c r="Y175" s="676"/>
      <c r="Z175" s="676"/>
      <c r="AA175" s="676"/>
      <c r="AB175" s="676"/>
      <c r="AC175" s="676"/>
      <c r="AD175" s="676"/>
      <c r="AE175" s="676"/>
      <c r="AF175" s="676"/>
      <c r="AG175" s="676"/>
      <c r="AH175" s="676"/>
      <c r="AI175" s="676"/>
      <c r="AJ175" s="676"/>
      <c r="AK175" s="676"/>
      <c r="AL175" s="676"/>
      <c r="AM175" s="676"/>
      <c r="AN175" s="676"/>
      <c r="AO175" s="676"/>
      <c r="AP175" s="676"/>
      <c r="AQ175" s="676"/>
      <c r="AR175" s="676"/>
      <c r="AS175" s="676"/>
      <c r="AT175" s="676"/>
      <c r="AU175" s="676"/>
      <c r="AV175" s="676"/>
      <c r="AW175" s="676"/>
      <c r="AX175" s="676"/>
      <c r="AY175" s="676"/>
      <c r="AZ175" s="676"/>
      <c r="BA175" s="677"/>
      <c r="BB175" s="679" t="str">
        <f>IF(T175="利用しない　※利用する場合は選択してください","",CONCATENATE(IF(T157="石狩","412/",IF(T157="東京","414/","")),VLOOKUP(T175,config!C$266:D$275,2,FALSE)))</f>
        <v/>
      </c>
      <c r="BC175" s="679"/>
      <c r="BD175" s="679"/>
      <c r="BE175" s="680"/>
    </row>
    <row r="176" spans="2:59" x14ac:dyDescent="0.2">
      <c r="B176" s="212"/>
      <c r="C176" s="395"/>
      <c r="D176" s="395"/>
      <c r="E176" s="395"/>
      <c r="F176" s="395"/>
      <c r="G176" s="16"/>
      <c r="H176" s="16"/>
      <c r="I176" s="16"/>
      <c r="J176" s="16"/>
      <c r="K176" s="16"/>
      <c r="L176" s="16"/>
      <c r="M176" s="16"/>
      <c r="N176" s="16"/>
      <c r="O176" s="16"/>
      <c r="P176" s="16"/>
      <c r="Q176" s="16"/>
      <c r="R176" s="16"/>
      <c r="S176" s="16"/>
      <c r="T176" s="398"/>
      <c r="U176" s="398"/>
      <c r="V176" s="398"/>
      <c r="W176" s="398"/>
      <c r="X176" s="398"/>
      <c r="Y176" s="398"/>
      <c r="Z176" s="398"/>
      <c r="AA176" s="398"/>
      <c r="AB176" s="398"/>
      <c r="AC176" s="398"/>
      <c r="AD176" s="398"/>
      <c r="AE176" s="398"/>
      <c r="AF176" s="398"/>
      <c r="AG176" s="398"/>
      <c r="AH176" s="398"/>
      <c r="AI176" s="398"/>
      <c r="AJ176" s="398"/>
      <c r="AK176" s="398"/>
      <c r="AL176" s="398"/>
      <c r="AM176" s="398"/>
      <c r="AN176" s="398"/>
      <c r="AO176" s="398"/>
      <c r="AP176" s="398"/>
      <c r="AQ176" s="398"/>
      <c r="AR176" s="398"/>
      <c r="AS176" s="398"/>
      <c r="AT176" s="398"/>
      <c r="AU176" s="398"/>
      <c r="AV176" s="398"/>
      <c r="AW176" s="398"/>
      <c r="AX176" s="398"/>
      <c r="AY176" s="398"/>
      <c r="AZ176" s="398"/>
      <c r="BA176" s="398"/>
      <c r="BB176" s="398"/>
      <c r="BC176" s="398"/>
      <c r="BD176" s="399"/>
      <c r="BE176" s="403"/>
      <c r="BF176" s="229"/>
      <c r="BG176" s="229"/>
    </row>
    <row r="177" spans="1:59" ht="21.75" customHeight="1" x14ac:dyDescent="0.2">
      <c r="B177" s="212"/>
      <c r="C177" s="394"/>
      <c r="D177" s="395" t="s">
        <v>410</v>
      </c>
      <c r="E177" s="395"/>
      <c r="F177" s="395"/>
      <c r="G177" s="16"/>
      <c r="H177" s="16"/>
      <c r="I177" s="16"/>
      <c r="J177" s="16"/>
      <c r="K177" s="16"/>
      <c r="L177" s="16"/>
      <c r="M177" s="16"/>
      <c r="N177" s="16"/>
      <c r="O177" s="16"/>
      <c r="P177" s="16"/>
      <c r="Q177" s="16"/>
      <c r="R177" s="16"/>
      <c r="S177" s="16"/>
      <c r="T177" s="398"/>
      <c r="U177" s="398"/>
      <c r="V177" s="398"/>
      <c r="W177" s="398"/>
      <c r="X177" s="398"/>
      <c r="Y177" s="398"/>
      <c r="Z177" s="398"/>
      <c r="AA177" s="398"/>
      <c r="AB177" s="398"/>
      <c r="AC177" s="398"/>
      <c r="AD177" s="398"/>
      <c r="AE177" s="398"/>
      <c r="AF177" s="398"/>
      <c r="AG177" s="398"/>
      <c r="AH177" s="398"/>
      <c r="AI177" s="398"/>
      <c r="AJ177" s="398"/>
      <c r="AK177" s="398"/>
      <c r="AL177" s="398"/>
      <c r="AM177" s="398"/>
      <c r="AN177" s="398"/>
      <c r="AO177" s="398"/>
      <c r="AP177" s="398"/>
      <c r="AQ177" s="398"/>
      <c r="AR177" s="398"/>
      <c r="AS177" s="398"/>
      <c r="AT177" s="398"/>
      <c r="AU177" s="398"/>
      <c r="AV177" s="398"/>
      <c r="AW177" s="398"/>
      <c r="AX177" s="398"/>
      <c r="AY177" s="398"/>
      <c r="AZ177" s="398"/>
      <c r="BA177" s="398"/>
      <c r="BB177" s="398"/>
      <c r="BC177" s="398"/>
      <c r="BD177" s="399"/>
      <c r="BE177" s="403"/>
      <c r="BF177" s="229"/>
      <c r="BG177" s="229"/>
    </row>
    <row r="178" spans="1:59" ht="13.8" thickBot="1" x14ac:dyDescent="0.25">
      <c r="B178" s="212"/>
      <c r="C178" s="395"/>
      <c r="D178" s="395"/>
      <c r="E178" s="395"/>
      <c r="F178" s="395"/>
      <c r="G178" s="16"/>
      <c r="H178" s="16"/>
      <c r="I178" s="16"/>
      <c r="J178" s="16"/>
      <c r="K178" s="16"/>
      <c r="L178" s="16"/>
      <c r="M178" s="16"/>
      <c r="N178" s="16"/>
      <c r="O178" s="16"/>
      <c r="P178" s="16"/>
      <c r="Q178" s="16"/>
      <c r="R178" s="16"/>
      <c r="S178" s="16"/>
      <c r="T178" s="398"/>
      <c r="U178" s="398"/>
      <c r="V178" s="398"/>
      <c r="W178" s="398"/>
      <c r="X178" s="398"/>
      <c r="Y178" s="398"/>
      <c r="Z178" s="398"/>
      <c r="AA178" s="398"/>
      <c r="AB178" s="398"/>
      <c r="AC178" s="398"/>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8"/>
      <c r="AY178" s="398"/>
      <c r="AZ178" s="398"/>
      <c r="BA178" s="398"/>
      <c r="BB178" s="16"/>
      <c r="BC178" s="16"/>
      <c r="BD178" s="399"/>
      <c r="BE178" s="403"/>
      <c r="BF178" s="229"/>
      <c r="BG178" s="229"/>
    </row>
    <row r="179" spans="1:59" ht="26.25" customHeight="1" thickTop="1" x14ac:dyDescent="0.2">
      <c r="B179" s="212"/>
      <c r="C179" s="395" t="s">
        <v>244</v>
      </c>
      <c r="D179" s="395"/>
      <c r="E179" s="395"/>
      <c r="F179" s="395"/>
      <c r="G179" s="16"/>
      <c r="H179" s="16"/>
      <c r="I179" s="16"/>
      <c r="J179" s="16"/>
      <c r="K179" s="16"/>
      <c r="L179" s="16"/>
      <c r="M179" s="16"/>
      <c r="N179" s="16"/>
      <c r="O179" s="16"/>
      <c r="P179" s="16"/>
      <c r="Q179" s="16"/>
      <c r="R179" s="16"/>
      <c r="S179" s="16"/>
      <c r="T179" s="675" t="s">
        <v>103</v>
      </c>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676"/>
      <c r="AS179" s="676"/>
      <c r="AT179" s="676"/>
      <c r="AU179" s="676"/>
      <c r="AV179" s="676"/>
      <c r="AW179" s="676"/>
      <c r="AX179" s="676"/>
      <c r="AY179" s="676"/>
      <c r="AZ179" s="676"/>
      <c r="BA179" s="677"/>
      <c r="BB179" s="679">
        <f>VLOOKUP(T179,config!C$82:D$91,2,FALSE)</f>
        <v>0</v>
      </c>
      <c r="BC179" s="679"/>
      <c r="BD179" s="679"/>
      <c r="BE179" s="680"/>
    </row>
    <row r="180" spans="1:59" ht="13.8" thickBot="1" x14ac:dyDescent="0.25">
      <c r="B180" s="212"/>
      <c r="C180" s="395"/>
      <c r="D180" s="395"/>
      <c r="E180" s="395"/>
      <c r="F180" s="395"/>
      <c r="G180" s="16"/>
      <c r="H180" s="16"/>
      <c r="I180" s="16"/>
      <c r="J180" s="16"/>
      <c r="K180" s="16"/>
      <c r="L180" s="16"/>
      <c r="M180" s="16"/>
      <c r="N180" s="16"/>
      <c r="O180" s="16"/>
      <c r="P180" s="16"/>
      <c r="Q180" s="16"/>
      <c r="R180" s="16"/>
      <c r="S180" s="16"/>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398"/>
      <c r="AY180" s="398"/>
      <c r="AZ180" s="398"/>
      <c r="BA180" s="398"/>
      <c r="BB180" s="398"/>
      <c r="BC180" s="398"/>
      <c r="BD180" s="399"/>
      <c r="BE180" s="403"/>
      <c r="BF180" s="229"/>
      <c r="BG180" s="229"/>
    </row>
    <row r="181" spans="1:59" ht="26.25" customHeight="1" thickTop="1" x14ac:dyDescent="0.2">
      <c r="B181" s="212"/>
      <c r="C181" s="395" t="s">
        <v>256</v>
      </c>
      <c r="D181" s="395"/>
      <c r="E181" s="395"/>
      <c r="F181" s="395"/>
      <c r="G181" s="16"/>
      <c r="H181" s="16"/>
      <c r="I181" s="16"/>
      <c r="J181" s="16"/>
      <c r="K181" s="16"/>
      <c r="L181" s="16"/>
      <c r="M181" s="16"/>
      <c r="N181" s="16"/>
      <c r="O181" s="16"/>
      <c r="P181" s="16"/>
      <c r="Q181" s="16"/>
      <c r="R181" s="16"/>
      <c r="S181" s="16"/>
      <c r="T181" s="675" t="s">
        <v>295</v>
      </c>
      <c r="U181" s="676"/>
      <c r="V181" s="676"/>
      <c r="W181" s="676"/>
      <c r="X181" s="676"/>
      <c r="Y181" s="676"/>
      <c r="Z181" s="676"/>
      <c r="AA181" s="676"/>
      <c r="AB181" s="676"/>
      <c r="AC181" s="676"/>
      <c r="AD181" s="676"/>
      <c r="AE181" s="676"/>
      <c r="AF181" s="676"/>
      <c r="AG181" s="676"/>
      <c r="AH181" s="676"/>
      <c r="AI181" s="676"/>
      <c r="AJ181" s="676"/>
      <c r="AK181" s="676"/>
      <c r="AL181" s="676"/>
      <c r="AM181" s="676"/>
      <c r="AN181" s="676"/>
      <c r="AO181" s="676"/>
      <c r="AP181" s="676"/>
      <c r="AQ181" s="676"/>
      <c r="AR181" s="676"/>
      <c r="AS181" s="676"/>
      <c r="AT181" s="676"/>
      <c r="AU181" s="676"/>
      <c r="AV181" s="676"/>
      <c r="AW181" s="676"/>
      <c r="AX181" s="676"/>
      <c r="AY181" s="676"/>
      <c r="AZ181" s="676"/>
      <c r="BA181" s="677"/>
      <c r="BB181" s="679">
        <f>VLOOKUP(T181,config!C$97:D$106,2,FALSE)</f>
        <v>0</v>
      </c>
      <c r="BC181" s="679"/>
      <c r="BD181" s="679"/>
      <c r="BE181" s="680"/>
    </row>
    <row r="182" spans="1:59" ht="13.8" thickBot="1" x14ac:dyDescent="0.25">
      <c r="B182" s="404"/>
      <c r="C182" s="405"/>
      <c r="D182" s="405"/>
      <c r="E182" s="405"/>
      <c r="F182" s="405"/>
      <c r="G182" s="405"/>
      <c r="H182" s="405"/>
      <c r="I182" s="405"/>
      <c r="J182" s="405"/>
      <c r="K182" s="405"/>
      <c r="L182" s="405"/>
      <c r="M182" s="405"/>
      <c r="N182" s="405"/>
      <c r="O182" s="405"/>
      <c r="P182" s="405"/>
      <c r="Q182" s="405"/>
      <c r="R182" s="405"/>
      <c r="S182" s="405"/>
      <c r="T182" s="405"/>
      <c r="U182" s="405"/>
      <c r="V182" s="405"/>
      <c r="W182" s="405"/>
      <c r="X182" s="405"/>
      <c r="Y182" s="405"/>
      <c r="Z182" s="405"/>
      <c r="AA182" s="405"/>
      <c r="AB182" s="405"/>
      <c r="AC182" s="405"/>
      <c r="AD182" s="405"/>
      <c r="AE182" s="405"/>
      <c r="AF182" s="405"/>
      <c r="AG182" s="405"/>
      <c r="AH182" s="405"/>
      <c r="AI182" s="405"/>
      <c r="AJ182" s="405"/>
      <c r="AK182" s="405"/>
      <c r="AL182" s="405"/>
      <c r="AM182" s="405"/>
      <c r="AN182" s="405"/>
      <c r="AO182" s="405"/>
      <c r="AP182" s="405"/>
      <c r="AQ182" s="405"/>
      <c r="AR182" s="405"/>
      <c r="AS182" s="405"/>
      <c r="AT182" s="405"/>
      <c r="AU182" s="405"/>
      <c r="AV182" s="405"/>
      <c r="AW182" s="405"/>
      <c r="AX182" s="405"/>
      <c r="AY182" s="405"/>
      <c r="AZ182" s="405"/>
      <c r="BA182" s="405"/>
      <c r="BB182" s="405"/>
      <c r="BC182" s="405"/>
      <c r="BD182" s="405"/>
      <c r="BE182" s="406"/>
    </row>
    <row r="183" spans="1:59" ht="13.8" thickBot="1" x14ac:dyDescent="0.25"/>
    <row r="184" spans="1:59" s="5" customFormat="1" ht="21.6" thickBot="1" x14ac:dyDescent="0.25">
      <c r="A184"/>
      <c r="B184" s="690">
        <v>5</v>
      </c>
      <c r="C184" s="691"/>
      <c r="D184" s="407"/>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0"/>
      <c r="AA184" s="400"/>
      <c r="AB184" s="400"/>
      <c r="AC184" s="400"/>
      <c r="AD184" s="400"/>
      <c r="AE184" s="400"/>
      <c r="AF184" s="400"/>
      <c r="AG184" s="400"/>
      <c r="AH184" s="400"/>
      <c r="AI184" s="400"/>
      <c r="AJ184" s="400"/>
      <c r="AK184" s="400"/>
      <c r="AL184" s="400"/>
      <c r="AM184" s="400"/>
      <c r="AN184" s="400"/>
      <c r="AO184" s="400"/>
      <c r="AP184" s="400"/>
      <c r="AQ184" s="400"/>
      <c r="AR184" s="400"/>
      <c r="AS184" s="400"/>
      <c r="AT184" s="400"/>
      <c r="AU184" s="400"/>
      <c r="AV184" s="400"/>
      <c r="AW184" s="400"/>
      <c r="AX184" s="400"/>
      <c r="AY184" s="400"/>
      <c r="AZ184" s="400"/>
      <c r="BA184" s="400"/>
      <c r="BB184" s="400"/>
      <c r="BC184" s="400"/>
      <c r="BD184" s="400"/>
      <c r="BE184" s="401"/>
      <c r="BF184"/>
    </row>
    <row r="185" spans="1:59" x14ac:dyDescent="0.2">
      <c r="B185" s="212"/>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213"/>
    </row>
    <row r="186" spans="1:59" ht="21.75" customHeight="1" x14ac:dyDescent="0.2">
      <c r="B186" s="212"/>
      <c r="C186" s="394"/>
      <c r="D186" s="395" t="s">
        <v>253</v>
      </c>
      <c r="E186" s="395"/>
      <c r="F186" s="395"/>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213"/>
    </row>
    <row r="187" spans="1:59" ht="13.8" thickBot="1" x14ac:dyDescent="0.25">
      <c r="B187" s="212"/>
      <c r="C187" s="395"/>
      <c r="D187" s="395"/>
      <c r="E187" s="395"/>
      <c r="F187" s="395"/>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213"/>
    </row>
    <row r="188" spans="1:59" ht="26.25" customHeight="1" thickTop="1" x14ac:dyDescent="0.2">
      <c r="B188" s="212"/>
      <c r="C188" s="395" t="s">
        <v>165</v>
      </c>
      <c r="D188" s="395"/>
      <c r="E188" s="395"/>
      <c r="F188" s="395"/>
      <c r="G188" s="16"/>
      <c r="H188" s="16"/>
      <c r="I188" s="16"/>
      <c r="J188" s="16"/>
      <c r="K188" s="16"/>
      <c r="L188" s="16"/>
      <c r="M188" s="16"/>
      <c r="N188" s="16"/>
      <c r="O188" s="16"/>
      <c r="P188" s="16"/>
      <c r="Q188" s="16"/>
      <c r="R188" s="16"/>
      <c r="S188" s="16"/>
      <c r="T188" s="675" t="s">
        <v>103</v>
      </c>
      <c r="U188" s="676"/>
      <c r="V188" s="676"/>
      <c r="W188" s="676"/>
      <c r="X188" s="676"/>
      <c r="Y188" s="676"/>
      <c r="Z188" s="676"/>
      <c r="AA188" s="676"/>
      <c r="AB188" s="676"/>
      <c r="AC188" s="676"/>
      <c r="AD188" s="676"/>
      <c r="AE188" s="676"/>
      <c r="AF188" s="676"/>
      <c r="AG188" s="676"/>
      <c r="AH188" s="676"/>
      <c r="AI188" s="676"/>
      <c r="AJ188" s="676"/>
      <c r="AK188" s="676"/>
      <c r="AL188" s="676"/>
      <c r="AM188" s="676"/>
      <c r="AN188" s="676"/>
      <c r="AO188" s="676"/>
      <c r="AP188" s="676"/>
      <c r="AQ188" s="676"/>
      <c r="AR188" s="676"/>
      <c r="AS188" s="676"/>
      <c r="AT188" s="676"/>
      <c r="AU188" s="676"/>
      <c r="AV188" s="676"/>
      <c r="AW188" s="676"/>
      <c r="AX188" s="676"/>
      <c r="AY188" s="676"/>
      <c r="AZ188" s="676"/>
      <c r="BA188" s="677"/>
      <c r="BB188" s="396"/>
      <c r="BC188" s="397"/>
      <c r="BD188" s="397"/>
      <c r="BE188" s="402"/>
    </row>
    <row r="189" spans="1:59" ht="13.8" thickBot="1" x14ac:dyDescent="0.25">
      <c r="B189" s="212"/>
      <c r="C189" s="395"/>
      <c r="D189" s="395"/>
      <c r="E189" s="395"/>
      <c r="F189" s="395"/>
      <c r="G189" s="16"/>
      <c r="H189" s="16"/>
      <c r="I189" s="16"/>
      <c r="J189" s="16"/>
      <c r="K189" s="16"/>
      <c r="L189" s="16"/>
      <c r="M189" s="16"/>
      <c r="N189" s="16"/>
      <c r="O189" s="16"/>
      <c r="P189" s="16"/>
      <c r="Q189" s="16"/>
      <c r="R189" s="16"/>
      <c r="S189" s="16"/>
      <c r="T189" s="398"/>
      <c r="U189" s="398"/>
      <c r="V189" s="398"/>
      <c r="W189" s="398"/>
      <c r="X189" s="398"/>
      <c r="Y189" s="398"/>
      <c r="Z189" s="398"/>
      <c r="AA189" s="398"/>
      <c r="AB189" s="398"/>
      <c r="AC189" s="398"/>
      <c r="AD189" s="398"/>
      <c r="AE189" s="398"/>
      <c r="AF189" s="398"/>
      <c r="AG189" s="398"/>
      <c r="AH189" s="398"/>
      <c r="AI189" s="398"/>
      <c r="AJ189" s="398"/>
      <c r="AK189" s="398"/>
      <c r="AL189" s="398"/>
      <c r="AM189" s="398"/>
      <c r="AN189" s="398"/>
      <c r="AO189" s="398"/>
      <c r="AP189" s="398"/>
      <c r="AQ189" s="398"/>
      <c r="AR189" s="398"/>
      <c r="AS189" s="398"/>
      <c r="AT189" s="398"/>
      <c r="AU189" s="398"/>
      <c r="AV189" s="398"/>
      <c r="AW189" s="398"/>
      <c r="AX189" s="398"/>
      <c r="AY189" s="398"/>
      <c r="AZ189" s="398"/>
      <c r="BA189" s="398"/>
      <c r="BB189" s="398"/>
      <c r="BC189" s="398"/>
      <c r="BD189" s="16"/>
      <c r="BE189" s="213"/>
    </row>
    <row r="190" spans="1:59" ht="26.25" customHeight="1" thickTop="1" x14ac:dyDescent="0.2">
      <c r="B190" s="212"/>
      <c r="C190" s="395" t="s">
        <v>394</v>
      </c>
      <c r="D190" s="395"/>
      <c r="E190" s="395"/>
      <c r="F190" s="395"/>
      <c r="G190" s="16"/>
      <c r="H190" s="16"/>
      <c r="I190" s="16"/>
      <c r="J190" s="16"/>
      <c r="K190" s="16"/>
      <c r="L190" s="16"/>
      <c r="M190" s="16"/>
      <c r="N190" s="16"/>
      <c r="O190" s="16"/>
      <c r="P190" s="16"/>
      <c r="Q190" s="16"/>
      <c r="R190" s="16"/>
      <c r="S190" s="16"/>
      <c r="T190" s="682" t="str">
        <f>IF(T188="選択してください","－",IF(T188="東京","第 1 ゾーン","第 2 ゾーン"))</f>
        <v>－</v>
      </c>
      <c r="U190" s="683"/>
      <c r="V190" s="683"/>
      <c r="W190" s="683"/>
      <c r="X190" s="683"/>
      <c r="Y190" s="683"/>
      <c r="Z190" s="683"/>
      <c r="AA190" s="683"/>
      <c r="AB190" s="683"/>
      <c r="AC190" s="683"/>
      <c r="AD190" s="683"/>
      <c r="AE190" s="683"/>
      <c r="AF190" s="683"/>
      <c r="AG190" s="683"/>
      <c r="AH190" s="683"/>
      <c r="AI190" s="683"/>
      <c r="AJ190" s="683"/>
      <c r="AK190" s="683"/>
      <c r="AL190" s="683"/>
      <c r="AM190" s="683"/>
      <c r="AN190" s="683"/>
      <c r="AO190" s="683"/>
      <c r="AP190" s="683"/>
      <c r="AQ190" s="683"/>
      <c r="AR190" s="683"/>
      <c r="AS190" s="683"/>
      <c r="AT190" s="683"/>
      <c r="AU190" s="683"/>
      <c r="AV190" s="683"/>
      <c r="AW190" s="683"/>
      <c r="AX190" s="683"/>
      <c r="AY190" s="683"/>
      <c r="AZ190" s="683"/>
      <c r="BA190" s="684"/>
      <c r="BB190" s="16"/>
      <c r="BC190" s="16"/>
      <c r="BD190" s="16"/>
      <c r="BE190" s="213"/>
    </row>
    <row r="191" spans="1:59" ht="13.8" thickBot="1" x14ac:dyDescent="0.25">
      <c r="B191" s="212"/>
      <c r="C191" s="395"/>
      <c r="D191" s="395"/>
      <c r="E191" s="395"/>
      <c r="F191" s="395"/>
      <c r="G191" s="16"/>
      <c r="H191" s="16"/>
      <c r="I191" s="16"/>
      <c r="J191" s="16"/>
      <c r="K191" s="16"/>
      <c r="L191" s="16"/>
      <c r="M191" s="16"/>
      <c r="N191" s="16"/>
      <c r="O191" s="16"/>
      <c r="P191" s="16"/>
      <c r="Q191" s="16"/>
      <c r="R191" s="16"/>
      <c r="S191" s="16"/>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8"/>
      <c r="AY191" s="398"/>
      <c r="AZ191" s="398"/>
      <c r="BA191" s="398"/>
      <c r="BB191" s="398"/>
      <c r="BC191" s="398"/>
      <c r="BD191" s="16"/>
      <c r="BE191" s="213"/>
    </row>
    <row r="192" spans="1:59" ht="26.25" customHeight="1" thickTop="1" x14ac:dyDescent="0.2">
      <c r="B192" s="212"/>
      <c r="C192" s="395" t="s">
        <v>241</v>
      </c>
      <c r="D192" s="395"/>
      <c r="E192" s="395"/>
      <c r="F192" s="395"/>
      <c r="G192" s="16"/>
      <c r="H192" s="16"/>
      <c r="I192" s="16"/>
      <c r="J192" s="16"/>
      <c r="K192" s="16"/>
      <c r="L192" s="16"/>
      <c r="M192" s="16"/>
      <c r="N192" s="16"/>
      <c r="O192" s="16"/>
      <c r="P192" s="16"/>
      <c r="Q192" s="16"/>
      <c r="R192" s="16"/>
      <c r="S192" s="16"/>
      <c r="T192" s="675" t="s">
        <v>103</v>
      </c>
      <c r="U192" s="676"/>
      <c r="V192" s="676"/>
      <c r="W192" s="676"/>
      <c r="X192" s="676"/>
      <c r="Y192" s="676"/>
      <c r="Z192" s="676"/>
      <c r="AA192" s="676"/>
      <c r="AB192" s="676"/>
      <c r="AC192" s="676"/>
      <c r="AD192" s="676"/>
      <c r="AE192" s="676"/>
      <c r="AF192" s="676"/>
      <c r="AG192" s="676"/>
      <c r="AH192" s="676"/>
      <c r="AI192" s="676"/>
      <c r="AJ192" s="676"/>
      <c r="AK192" s="676"/>
      <c r="AL192" s="676"/>
      <c r="AM192" s="676"/>
      <c r="AN192" s="676"/>
      <c r="AO192" s="676"/>
      <c r="AP192" s="676"/>
      <c r="AQ192" s="676"/>
      <c r="AR192" s="676"/>
      <c r="AS192" s="676"/>
      <c r="AT192" s="676"/>
      <c r="AU192" s="676"/>
      <c r="AV192" s="676"/>
      <c r="AW192" s="676"/>
      <c r="AX192" s="676"/>
      <c r="AY192" s="676"/>
      <c r="AZ192" s="676"/>
      <c r="BA192" s="677"/>
      <c r="BB192" s="16"/>
      <c r="BC192" s="16"/>
      <c r="BD192" s="16"/>
      <c r="BE192" s="213"/>
    </row>
    <row r="193" spans="2:59" ht="13.8" thickBot="1" x14ac:dyDescent="0.25">
      <c r="B193" s="212"/>
      <c r="C193" s="395"/>
      <c r="D193" s="395"/>
      <c r="E193" s="395"/>
      <c r="F193" s="395"/>
      <c r="G193" s="16"/>
      <c r="H193" s="16"/>
      <c r="I193" s="16"/>
      <c r="J193" s="16"/>
      <c r="K193" s="16"/>
      <c r="L193" s="16"/>
      <c r="M193" s="16"/>
      <c r="N193" s="16"/>
      <c r="O193" s="16"/>
      <c r="P193" s="16"/>
      <c r="Q193" s="16"/>
      <c r="R193" s="16"/>
      <c r="S193" s="16"/>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398"/>
      <c r="AP193" s="398"/>
      <c r="AQ193" s="398"/>
      <c r="AR193" s="398"/>
      <c r="AS193" s="398"/>
      <c r="AT193" s="398"/>
      <c r="AU193" s="398"/>
      <c r="AV193" s="398"/>
      <c r="AW193" s="398"/>
      <c r="AX193" s="398"/>
      <c r="AY193" s="398"/>
      <c r="AZ193" s="398"/>
      <c r="BA193" s="398"/>
      <c r="BB193" s="398"/>
      <c r="BC193" s="398"/>
      <c r="BD193" s="16"/>
      <c r="BE193" s="213"/>
    </row>
    <row r="194" spans="2:59" ht="26.25" customHeight="1" thickTop="1" x14ac:dyDescent="0.2">
      <c r="B194" s="212"/>
      <c r="C194" s="395" t="s">
        <v>242</v>
      </c>
      <c r="D194" s="395"/>
      <c r="E194" s="395"/>
      <c r="F194" s="395"/>
      <c r="G194" s="16"/>
      <c r="H194" s="16"/>
      <c r="I194" s="16"/>
      <c r="J194" s="16"/>
      <c r="K194" s="16"/>
      <c r="L194" s="16"/>
      <c r="M194" s="16"/>
      <c r="N194" s="16"/>
      <c r="O194" s="16"/>
      <c r="P194" s="16"/>
      <c r="Q194" s="16"/>
      <c r="R194" s="16"/>
      <c r="S194" s="16"/>
      <c r="T194" s="675" t="s">
        <v>103</v>
      </c>
      <c r="U194" s="676"/>
      <c r="V194" s="676"/>
      <c r="W194" s="676"/>
      <c r="X194" s="676"/>
      <c r="Y194" s="676"/>
      <c r="Z194" s="676"/>
      <c r="AA194" s="676"/>
      <c r="AB194" s="676"/>
      <c r="AC194" s="676"/>
      <c r="AD194" s="676"/>
      <c r="AE194" s="676"/>
      <c r="AF194" s="676"/>
      <c r="AG194" s="676"/>
      <c r="AH194" s="676"/>
      <c r="AI194" s="676"/>
      <c r="AJ194" s="676"/>
      <c r="AK194" s="676"/>
      <c r="AL194" s="676"/>
      <c r="AM194" s="676"/>
      <c r="AN194" s="676"/>
      <c r="AO194" s="676"/>
      <c r="AP194" s="676"/>
      <c r="AQ194" s="676"/>
      <c r="AR194" s="676"/>
      <c r="AS194" s="676"/>
      <c r="AT194" s="676"/>
      <c r="AU194" s="676"/>
      <c r="AV194" s="676"/>
      <c r="AW194" s="676"/>
      <c r="AX194" s="676"/>
      <c r="AY194" s="676"/>
      <c r="AZ194" s="676"/>
      <c r="BA194" s="677"/>
      <c r="BB194" s="679" t="str">
        <f>IF(T188="選択してください","",IF(T194="選択してください","",IF(T188="石狩",CONCATENATE("411/",VLOOKUP(T194,config!C$502:D$503,2,FALSE)),IF(T188="東京",CONCATENATE("413/",VLOOKUP(T194,config!C$504:D$505,2,FALSE),"")))))</f>
        <v/>
      </c>
      <c r="BC194" s="679"/>
      <c r="BD194" s="679"/>
      <c r="BE194" s="680"/>
    </row>
    <row r="195" spans="2:59" ht="13.8" thickBot="1" x14ac:dyDescent="0.25">
      <c r="B195" s="212"/>
      <c r="C195" s="395"/>
      <c r="D195" s="395"/>
      <c r="E195" s="395"/>
      <c r="F195" s="395"/>
      <c r="G195" s="16"/>
      <c r="H195" s="16"/>
      <c r="I195" s="16"/>
      <c r="J195" s="16"/>
      <c r="K195" s="16"/>
      <c r="L195" s="16"/>
      <c r="M195" s="16"/>
      <c r="N195" s="16"/>
      <c r="O195" s="16"/>
      <c r="P195" s="16"/>
      <c r="Q195" s="16"/>
      <c r="R195" s="16"/>
      <c r="S195" s="16"/>
      <c r="T195" s="398"/>
      <c r="U195" s="398"/>
      <c r="V195" s="398"/>
      <c r="W195" s="398"/>
      <c r="X195" s="398"/>
      <c r="Y195" s="398"/>
      <c r="Z195" s="398"/>
      <c r="AA195" s="398"/>
      <c r="AB195" s="398"/>
      <c r="AC195" s="398"/>
      <c r="AD195" s="398"/>
      <c r="AE195" s="398"/>
      <c r="AF195" s="398"/>
      <c r="AG195" s="398"/>
      <c r="AH195" s="398"/>
      <c r="AI195" s="398"/>
      <c r="AJ195" s="398"/>
      <c r="AK195" s="398"/>
      <c r="AL195" s="398"/>
      <c r="AM195" s="398"/>
      <c r="AN195" s="398"/>
      <c r="AO195" s="398"/>
      <c r="AP195" s="398"/>
      <c r="AQ195" s="398"/>
      <c r="AR195" s="398"/>
      <c r="AS195" s="398"/>
      <c r="AT195" s="398"/>
      <c r="AU195" s="398"/>
      <c r="AV195" s="398"/>
      <c r="AW195" s="398"/>
      <c r="AX195" s="398"/>
      <c r="AY195" s="398"/>
      <c r="AZ195" s="398"/>
      <c r="BA195" s="398"/>
      <c r="BB195" s="398"/>
      <c r="BC195" s="398"/>
      <c r="BD195" s="399"/>
      <c r="BE195" s="403"/>
      <c r="BF195" s="229"/>
      <c r="BG195" s="229"/>
    </row>
    <row r="196" spans="2:59" ht="26.25" customHeight="1" thickTop="1" x14ac:dyDescent="0.2">
      <c r="B196" s="212"/>
      <c r="C196" s="395" t="s">
        <v>243</v>
      </c>
      <c r="D196" s="395"/>
      <c r="E196" s="395"/>
      <c r="F196" s="395"/>
      <c r="G196" s="16"/>
      <c r="H196" s="16"/>
      <c r="I196" s="16"/>
      <c r="J196" s="16"/>
      <c r="K196" s="16"/>
      <c r="L196" s="16"/>
      <c r="M196" s="16"/>
      <c r="N196" s="16"/>
      <c r="O196" s="16"/>
      <c r="P196" s="16"/>
      <c r="Q196" s="16"/>
      <c r="R196" s="16"/>
      <c r="S196" s="16"/>
      <c r="T196" s="675" t="s">
        <v>103</v>
      </c>
      <c r="U196" s="676"/>
      <c r="V196" s="676"/>
      <c r="W196" s="676"/>
      <c r="X196" s="676"/>
      <c r="Y196" s="676"/>
      <c r="Z196" s="676"/>
      <c r="AA196" s="676"/>
      <c r="AB196" s="676"/>
      <c r="AC196" s="676"/>
      <c r="AD196" s="676"/>
      <c r="AE196" s="676"/>
      <c r="AF196" s="676"/>
      <c r="AG196" s="676"/>
      <c r="AH196" s="676"/>
      <c r="AI196" s="676"/>
      <c r="AJ196" s="676"/>
      <c r="AK196" s="676"/>
      <c r="AL196" s="676"/>
      <c r="AM196" s="676"/>
      <c r="AN196" s="676"/>
      <c r="AO196" s="676"/>
      <c r="AP196" s="676"/>
      <c r="AQ196" s="676"/>
      <c r="AR196" s="676"/>
      <c r="AS196" s="676"/>
      <c r="AT196" s="676"/>
      <c r="AU196" s="676"/>
      <c r="AV196" s="676"/>
      <c r="AW196" s="676"/>
      <c r="AX196" s="676"/>
      <c r="AY196" s="676"/>
      <c r="AZ196" s="676"/>
      <c r="BA196" s="677"/>
      <c r="BB196" s="679">
        <f>VLOOKUP(T196,config!C$22:D$31,2,FALSE)</f>
        <v>0</v>
      </c>
      <c r="BC196" s="679"/>
      <c r="BD196" s="679"/>
      <c r="BE196" s="680"/>
    </row>
    <row r="197" spans="2:59" ht="13.8" thickBot="1" x14ac:dyDescent="0.25">
      <c r="B197" s="212"/>
      <c r="C197" s="395"/>
      <c r="D197" s="395"/>
      <c r="E197" s="395"/>
      <c r="F197" s="395"/>
      <c r="G197" s="16"/>
      <c r="H197" s="16"/>
      <c r="I197" s="16"/>
      <c r="J197" s="16"/>
      <c r="K197" s="16"/>
      <c r="L197" s="16"/>
      <c r="M197" s="16"/>
      <c r="N197" s="16"/>
      <c r="O197" s="16"/>
      <c r="P197" s="16"/>
      <c r="Q197" s="16"/>
      <c r="R197" s="16"/>
      <c r="S197" s="16"/>
      <c r="T197" s="398"/>
      <c r="U197" s="398"/>
      <c r="V197" s="398"/>
      <c r="W197" s="398"/>
      <c r="X197" s="398"/>
      <c r="Y197" s="398"/>
      <c r="Z197" s="398"/>
      <c r="AA197" s="398"/>
      <c r="AB197" s="398"/>
      <c r="AC197" s="398"/>
      <c r="AD197" s="398"/>
      <c r="AE197" s="398"/>
      <c r="AF197" s="398"/>
      <c r="AG197" s="398"/>
      <c r="AH197" s="398"/>
      <c r="AI197" s="398"/>
      <c r="AJ197" s="398"/>
      <c r="AK197" s="398"/>
      <c r="AL197" s="398"/>
      <c r="AM197" s="398"/>
      <c r="AN197" s="398"/>
      <c r="AO197" s="398"/>
      <c r="AP197" s="398"/>
      <c r="AQ197" s="398"/>
      <c r="AR197" s="398"/>
      <c r="AS197" s="398"/>
      <c r="AT197" s="398"/>
      <c r="AU197" s="398"/>
      <c r="AV197" s="398"/>
      <c r="AW197" s="398"/>
      <c r="AX197" s="398"/>
      <c r="AY197" s="398"/>
      <c r="AZ197" s="398"/>
      <c r="BA197" s="398"/>
      <c r="BB197" s="398"/>
      <c r="BC197" s="398"/>
      <c r="BD197" s="399"/>
      <c r="BE197" s="403"/>
      <c r="BF197" s="229"/>
      <c r="BG197" s="229"/>
    </row>
    <row r="198" spans="2:59" ht="37.5" customHeight="1" thickTop="1" x14ac:dyDescent="0.2">
      <c r="B198" s="212"/>
      <c r="C198" s="681" t="s">
        <v>301</v>
      </c>
      <c r="D198" s="681"/>
      <c r="E198" s="681"/>
      <c r="F198" s="681"/>
      <c r="G198" s="681"/>
      <c r="H198" s="681"/>
      <c r="I198" s="681"/>
      <c r="J198" s="681"/>
      <c r="K198" s="681"/>
      <c r="L198" s="681"/>
      <c r="M198" s="681"/>
      <c r="N198" s="681"/>
      <c r="O198" s="681"/>
      <c r="P198" s="681"/>
      <c r="Q198" s="681"/>
      <c r="R198" s="681"/>
      <c r="S198" s="681"/>
      <c r="T198" s="675" t="str">
        <f>IF(COUNTIF(T196,"*Windows*"),"選択してください","－")</f>
        <v>－</v>
      </c>
      <c r="U198" s="676"/>
      <c r="V198" s="676"/>
      <c r="W198" s="676"/>
      <c r="X198" s="676"/>
      <c r="Y198" s="676"/>
      <c r="Z198" s="676"/>
      <c r="AA198" s="676"/>
      <c r="AB198" s="676"/>
      <c r="AC198" s="676"/>
      <c r="AD198" s="676"/>
      <c r="AE198" s="676"/>
      <c r="AF198" s="676"/>
      <c r="AG198" s="676"/>
      <c r="AH198" s="676"/>
      <c r="AI198" s="676"/>
      <c r="AJ198" s="676"/>
      <c r="AK198" s="676"/>
      <c r="AL198" s="676"/>
      <c r="AM198" s="676"/>
      <c r="AN198" s="676"/>
      <c r="AO198" s="676"/>
      <c r="AP198" s="676"/>
      <c r="AQ198" s="676"/>
      <c r="AR198" s="676"/>
      <c r="AS198" s="676"/>
      <c r="AT198" s="676"/>
      <c r="AU198" s="676"/>
      <c r="AV198" s="676"/>
      <c r="AW198" s="676"/>
      <c r="AX198" s="676"/>
      <c r="AY198" s="676"/>
      <c r="AZ198" s="676"/>
      <c r="BA198" s="677"/>
      <c r="BB198" s="679" t="str">
        <f>IFERROR(IF(T194="選択してください","",IF(COUNTIF(T194,"*2CPU*"),CONCATENATE("72/",VLOOKUP(T198,config!C$490:D$494,2,FALSE)),CONCATENATE("72/",VLOOKUP(T198,config!C$480:D$484,2,FALSE)))),"")</f>
        <v/>
      </c>
      <c r="BC198" s="679"/>
      <c r="BD198" s="679"/>
      <c r="BE198" s="680"/>
    </row>
    <row r="199" spans="2:59" ht="13.8" thickBot="1" x14ac:dyDescent="0.25">
      <c r="B199" s="212"/>
      <c r="C199" s="395"/>
      <c r="D199" s="395"/>
      <c r="E199" s="395"/>
      <c r="F199" s="395"/>
      <c r="G199" s="16"/>
      <c r="H199" s="16"/>
      <c r="I199" s="16"/>
      <c r="J199" s="16"/>
      <c r="K199" s="16"/>
      <c r="L199" s="16"/>
      <c r="M199" s="16"/>
      <c r="N199" s="16"/>
      <c r="O199" s="16"/>
      <c r="P199" s="16"/>
      <c r="Q199" s="16"/>
      <c r="R199" s="16"/>
      <c r="S199" s="16"/>
      <c r="T199" s="398"/>
      <c r="U199" s="398"/>
      <c r="V199" s="398"/>
      <c r="W199" s="398"/>
      <c r="X199" s="398"/>
      <c r="Y199" s="398"/>
      <c r="Z199" s="398"/>
      <c r="AA199" s="398"/>
      <c r="AB199" s="398"/>
      <c r="AC199" s="398"/>
      <c r="AD199" s="398"/>
      <c r="AE199" s="398"/>
      <c r="AF199" s="398"/>
      <c r="AG199" s="398"/>
      <c r="AH199" s="398"/>
      <c r="AI199" s="398"/>
      <c r="AJ199" s="398"/>
      <c r="AK199" s="398"/>
      <c r="AL199" s="398"/>
      <c r="AM199" s="398"/>
      <c r="AN199" s="398"/>
      <c r="AO199" s="398"/>
      <c r="AP199" s="398"/>
      <c r="AQ199" s="398"/>
      <c r="AR199" s="398"/>
      <c r="AS199" s="398"/>
      <c r="AT199" s="398"/>
      <c r="AU199" s="398"/>
      <c r="AV199" s="398"/>
      <c r="AW199" s="398"/>
      <c r="AX199" s="398"/>
      <c r="AY199" s="398"/>
      <c r="AZ199" s="398"/>
      <c r="BA199" s="398"/>
      <c r="BB199" s="398"/>
      <c r="BC199" s="398"/>
      <c r="BD199" s="399"/>
      <c r="BE199" s="403"/>
      <c r="BF199" s="229"/>
      <c r="BG199" s="229"/>
    </row>
    <row r="200" spans="2:59" ht="26.25" customHeight="1" thickTop="1" x14ac:dyDescent="0.2">
      <c r="B200" s="212"/>
      <c r="C200" s="395" t="s">
        <v>245</v>
      </c>
      <c r="D200" s="395"/>
      <c r="E200" s="395"/>
      <c r="F200" s="698" t="s">
        <v>393</v>
      </c>
      <c r="G200" s="698"/>
      <c r="H200" s="698"/>
      <c r="I200" s="698"/>
      <c r="J200" s="698"/>
      <c r="K200" s="698"/>
      <c r="L200" s="698"/>
      <c r="M200" s="698"/>
      <c r="N200" s="698"/>
      <c r="O200" s="698"/>
      <c r="P200" s="698"/>
      <c r="Q200" s="698"/>
      <c r="R200" s="698"/>
      <c r="S200" s="698"/>
      <c r="T200" s="675" t="s">
        <v>103</v>
      </c>
      <c r="U200" s="676"/>
      <c r="V200" s="676"/>
      <c r="W200" s="676"/>
      <c r="X200" s="676"/>
      <c r="Y200" s="676"/>
      <c r="Z200" s="676"/>
      <c r="AA200" s="676"/>
      <c r="AB200" s="676"/>
      <c r="AC200" s="676"/>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676"/>
      <c r="AY200" s="676"/>
      <c r="AZ200" s="676"/>
      <c r="BA200" s="677"/>
      <c r="BB200" s="679" t="str">
        <f>IF(T200="選択してください","",IF(T200="16GB（標準）","",IF(T200="32GB（標準）","",CONCATENATE(IF(T188="石狩","412/",IF(T188="東京","414/","")),VLOOKUP(T200,config!C$206:D$231,2,FALSE)))))</f>
        <v/>
      </c>
      <c r="BC200" s="679"/>
      <c r="BD200" s="679"/>
      <c r="BE200" s="680"/>
    </row>
    <row r="201" spans="2:59" ht="13.8" thickBot="1" x14ac:dyDescent="0.25">
      <c r="B201" s="212"/>
      <c r="C201" s="395"/>
      <c r="D201" s="395"/>
      <c r="E201" s="395"/>
      <c r="F201" s="395"/>
      <c r="G201" s="16"/>
      <c r="H201" s="16"/>
      <c r="I201" s="16"/>
      <c r="J201" s="16"/>
      <c r="K201" s="16"/>
      <c r="L201" s="16"/>
      <c r="M201" s="16"/>
      <c r="N201" s="16"/>
      <c r="O201" s="16"/>
      <c r="P201" s="16"/>
      <c r="Q201" s="16"/>
      <c r="R201" s="16"/>
      <c r="S201" s="16"/>
      <c r="T201" s="398"/>
      <c r="U201" s="398"/>
      <c r="V201" s="398"/>
      <c r="W201" s="398"/>
      <c r="X201" s="398"/>
      <c r="Y201" s="398"/>
      <c r="Z201" s="398"/>
      <c r="AA201" s="398"/>
      <c r="AB201" s="398"/>
      <c r="AC201" s="398"/>
      <c r="AD201" s="398"/>
      <c r="AE201" s="398"/>
      <c r="AF201" s="398"/>
      <c r="AG201" s="398"/>
      <c r="AH201" s="398"/>
      <c r="AI201" s="398"/>
      <c r="AJ201" s="398"/>
      <c r="AK201" s="398"/>
      <c r="AL201" s="398"/>
      <c r="AM201" s="398"/>
      <c r="AN201" s="398"/>
      <c r="AO201" s="398"/>
      <c r="AP201" s="398"/>
      <c r="AQ201" s="398"/>
      <c r="AR201" s="398"/>
      <c r="AS201" s="398"/>
      <c r="AT201" s="398"/>
      <c r="AU201" s="398"/>
      <c r="AV201" s="398"/>
      <c r="AW201" s="398"/>
      <c r="AX201" s="398"/>
      <c r="AY201" s="398"/>
      <c r="AZ201" s="398"/>
      <c r="BA201" s="398"/>
      <c r="BB201" s="398"/>
      <c r="BC201" s="398"/>
      <c r="BD201" s="399"/>
      <c r="BE201" s="403"/>
      <c r="BF201" s="229"/>
      <c r="BG201" s="229"/>
    </row>
    <row r="202" spans="2:59" ht="26.25" customHeight="1" thickTop="1" x14ac:dyDescent="0.2">
      <c r="B202" s="212"/>
      <c r="C202" s="395" t="s">
        <v>255</v>
      </c>
      <c r="D202" s="395"/>
      <c r="E202" s="395"/>
      <c r="F202" s="395"/>
      <c r="G202" s="16"/>
      <c r="H202" s="16"/>
      <c r="I202" s="696"/>
      <c r="J202" s="696"/>
      <c r="K202" s="696"/>
      <c r="L202" s="696"/>
      <c r="M202" s="696"/>
      <c r="N202" s="696"/>
      <c r="O202" s="696"/>
      <c r="P202" s="696"/>
      <c r="Q202" s="696"/>
      <c r="R202" s="696"/>
      <c r="S202" s="697"/>
      <c r="T202" s="675" t="s">
        <v>103</v>
      </c>
      <c r="U202" s="676"/>
      <c r="V202" s="676"/>
      <c r="W202" s="676"/>
      <c r="X202" s="676"/>
      <c r="Y202" s="676"/>
      <c r="Z202" s="676"/>
      <c r="AA202" s="676"/>
      <c r="AB202" s="676"/>
      <c r="AC202" s="676"/>
      <c r="AD202" s="676"/>
      <c r="AE202" s="676"/>
      <c r="AF202" s="676"/>
      <c r="AG202" s="676"/>
      <c r="AH202" s="676"/>
      <c r="AI202" s="676"/>
      <c r="AJ202" s="676"/>
      <c r="AK202" s="676"/>
      <c r="AL202" s="676"/>
      <c r="AM202" s="676"/>
      <c r="AN202" s="676"/>
      <c r="AO202" s="676"/>
      <c r="AP202" s="676"/>
      <c r="AQ202" s="676"/>
      <c r="AR202" s="676"/>
      <c r="AS202" s="676"/>
      <c r="AT202" s="676"/>
      <c r="AU202" s="676"/>
      <c r="AV202" s="676"/>
      <c r="AW202" s="676"/>
      <c r="AX202" s="676"/>
      <c r="AY202" s="676"/>
      <c r="AZ202" s="676"/>
      <c r="BA202" s="677"/>
      <c r="BB202" s="679" t="str">
        <f>IF(T202="選択してください","",CONCATENATE(IF(T188="石狩","411/",IF(T188="東京","413/","")),VLOOKUP(T202,config!C$236:D$245,2,FALSE)))</f>
        <v/>
      </c>
      <c r="BC202" s="679"/>
      <c r="BD202" s="679"/>
      <c r="BE202" s="680"/>
    </row>
    <row r="203" spans="2:59" ht="13.8" thickBot="1" x14ac:dyDescent="0.25">
      <c r="B203" s="212"/>
      <c r="C203" s="395"/>
      <c r="D203" s="395"/>
      <c r="E203" s="395"/>
      <c r="F203" s="395"/>
      <c r="G203" s="16"/>
      <c r="H203" s="16"/>
      <c r="I203" s="16"/>
      <c r="J203" s="16"/>
      <c r="K203" s="16"/>
      <c r="L203" s="16"/>
      <c r="M203" s="16"/>
      <c r="N203" s="16"/>
      <c r="O203" s="16"/>
      <c r="P203" s="16"/>
      <c r="Q203" s="16"/>
      <c r="R203" s="16"/>
      <c r="S203" s="16"/>
      <c r="T203" s="398"/>
      <c r="U203" s="398"/>
      <c r="V203" s="398"/>
      <c r="W203" s="398"/>
      <c r="X203" s="398"/>
      <c r="Y203" s="398"/>
      <c r="Z203" s="398"/>
      <c r="AA203" s="398"/>
      <c r="AB203" s="398"/>
      <c r="AC203" s="398"/>
      <c r="AD203" s="398"/>
      <c r="AE203" s="398"/>
      <c r="AF203" s="398"/>
      <c r="AG203" s="398"/>
      <c r="AH203" s="398"/>
      <c r="AI203" s="398"/>
      <c r="AJ203" s="398"/>
      <c r="AK203" s="398"/>
      <c r="AL203" s="398"/>
      <c r="AM203" s="398"/>
      <c r="AN203" s="398"/>
      <c r="AO203" s="398"/>
      <c r="AP203" s="398"/>
      <c r="AQ203" s="398"/>
      <c r="AR203" s="398"/>
      <c r="AS203" s="398"/>
      <c r="AT203" s="398"/>
      <c r="AU203" s="398"/>
      <c r="AV203" s="398"/>
      <c r="AW203" s="398"/>
      <c r="AX203" s="398"/>
      <c r="AY203" s="398"/>
      <c r="AZ203" s="398"/>
      <c r="BA203" s="398"/>
      <c r="BB203" s="398"/>
      <c r="BC203" s="398"/>
      <c r="BD203" s="399"/>
      <c r="BE203" s="403"/>
      <c r="BF203" s="229"/>
      <c r="BG203" s="229"/>
    </row>
    <row r="204" spans="2:59" ht="26.25" customHeight="1" thickTop="1" x14ac:dyDescent="0.2">
      <c r="B204" s="212"/>
      <c r="C204" s="395" t="s">
        <v>254</v>
      </c>
      <c r="D204" s="395"/>
      <c r="E204" s="395"/>
      <c r="F204" s="395"/>
      <c r="G204" s="16"/>
      <c r="H204" s="16"/>
      <c r="I204" s="16"/>
      <c r="J204" s="16"/>
      <c r="K204" s="16"/>
      <c r="L204" s="16"/>
      <c r="M204" s="16"/>
      <c r="N204" s="16"/>
      <c r="O204" s="16"/>
      <c r="P204" s="16"/>
      <c r="Q204" s="16"/>
      <c r="R204" s="16"/>
      <c r="S204" s="16"/>
      <c r="T204" s="675" t="s">
        <v>295</v>
      </c>
      <c r="U204" s="676"/>
      <c r="V204" s="676"/>
      <c r="W204" s="676"/>
      <c r="X204" s="676"/>
      <c r="Y204" s="676"/>
      <c r="Z204" s="676"/>
      <c r="AA204" s="676"/>
      <c r="AB204" s="676"/>
      <c r="AC204" s="676"/>
      <c r="AD204" s="676"/>
      <c r="AE204" s="676"/>
      <c r="AF204" s="676"/>
      <c r="AG204" s="676"/>
      <c r="AH204" s="676"/>
      <c r="AI204" s="676"/>
      <c r="AJ204" s="676"/>
      <c r="AK204" s="676"/>
      <c r="AL204" s="676"/>
      <c r="AM204" s="676"/>
      <c r="AN204" s="676"/>
      <c r="AO204" s="676"/>
      <c r="AP204" s="676"/>
      <c r="AQ204" s="676"/>
      <c r="AR204" s="676"/>
      <c r="AS204" s="676"/>
      <c r="AT204" s="676"/>
      <c r="AU204" s="676"/>
      <c r="AV204" s="676"/>
      <c r="AW204" s="676"/>
      <c r="AX204" s="676"/>
      <c r="AY204" s="676"/>
      <c r="AZ204" s="676"/>
      <c r="BA204" s="677"/>
      <c r="BB204" s="679" t="str">
        <f>IF(T204="利用しない　※利用する場合は選択してください","",CONCATENATE(IF(T188="石狩","412/",IF(T188="東京","414/","")),VLOOKUP(T204,config!C$251:D$260,2,FALSE)))</f>
        <v/>
      </c>
      <c r="BC204" s="679"/>
      <c r="BD204" s="679"/>
      <c r="BE204" s="680"/>
    </row>
    <row r="205" spans="2:59" ht="13.8" thickBot="1" x14ac:dyDescent="0.25">
      <c r="B205" s="212"/>
      <c r="C205" s="395"/>
      <c r="D205" s="395"/>
      <c r="E205" s="395"/>
      <c r="F205" s="395"/>
      <c r="G205" s="16"/>
      <c r="H205" s="16"/>
      <c r="I205" s="16"/>
      <c r="J205" s="16"/>
      <c r="K205" s="16"/>
      <c r="L205" s="16"/>
      <c r="M205" s="16"/>
      <c r="N205" s="16"/>
      <c r="O205" s="16"/>
      <c r="P205" s="16"/>
      <c r="Q205" s="16"/>
      <c r="R205" s="16"/>
      <c r="S205" s="16"/>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398"/>
      <c r="AS205" s="398"/>
      <c r="AT205" s="398"/>
      <c r="AU205" s="398"/>
      <c r="AV205" s="398"/>
      <c r="AW205" s="398"/>
      <c r="AX205" s="398"/>
      <c r="AY205" s="398"/>
      <c r="AZ205" s="398"/>
      <c r="BA205" s="398"/>
      <c r="BB205" s="398"/>
      <c r="BC205" s="398"/>
      <c r="BD205" s="399"/>
      <c r="BE205" s="403"/>
      <c r="BF205" s="229"/>
      <c r="BG205" s="229"/>
    </row>
    <row r="206" spans="2:59" ht="26.25" customHeight="1" thickTop="1" x14ac:dyDescent="0.2">
      <c r="B206" s="212"/>
      <c r="C206" s="395" t="s">
        <v>419</v>
      </c>
      <c r="D206" s="395"/>
      <c r="E206" s="395"/>
      <c r="F206" s="395"/>
      <c r="G206" s="16"/>
      <c r="H206" s="16"/>
      <c r="I206" s="16"/>
      <c r="J206" s="16"/>
      <c r="K206" s="16"/>
      <c r="L206" s="16"/>
      <c r="M206" s="16"/>
      <c r="N206" s="16"/>
      <c r="O206" s="16"/>
      <c r="P206" s="16"/>
      <c r="Q206" s="16"/>
      <c r="R206" s="16"/>
      <c r="S206" s="16"/>
      <c r="T206" s="675" t="s">
        <v>295</v>
      </c>
      <c r="U206" s="676"/>
      <c r="V206" s="676"/>
      <c r="W206" s="676"/>
      <c r="X206" s="676"/>
      <c r="Y206" s="676"/>
      <c r="Z206" s="676"/>
      <c r="AA206" s="676"/>
      <c r="AB206" s="676"/>
      <c r="AC206" s="676"/>
      <c r="AD206" s="676"/>
      <c r="AE206" s="676"/>
      <c r="AF206" s="676"/>
      <c r="AG206" s="676"/>
      <c r="AH206" s="676"/>
      <c r="AI206" s="676"/>
      <c r="AJ206" s="676"/>
      <c r="AK206" s="676"/>
      <c r="AL206" s="676"/>
      <c r="AM206" s="676"/>
      <c r="AN206" s="676"/>
      <c r="AO206" s="676"/>
      <c r="AP206" s="676"/>
      <c r="AQ206" s="676"/>
      <c r="AR206" s="676"/>
      <c r="AS206" s="676"/>
      <c r="AT206" s="676"/>
      <c r="AU206" s="676"/>
      <c r="AV206" s="676"/>
      <c r="AW206" s="676"/>
      <c r="AX206" s="676"/>
      <c r="AY206" s="676"/>
      <c r="AZ206" s="676"/>
      <c r="BA206" s="677"/>
      <c r="BB206" s="679" t="str">
        <f>IF(T206="利用しない　※利用する場合は選択してください","",CONCATENATE(IF(T188="石狩","412/",IF(T188="東京","414/","")),VLOOKUP(T206,config!C$266:D$275,2,FALSE)))</f>
        <v/>
      </c>
      <c r="BC206" s="679"/>
      <c r="BD206" s="679"/>
      <c r="BE206" s="680"/>
    </row>
    <row r="207" spans="2:59" x14ac:dyDescent="0.2">
      <c r="B207" s="212"/>
      <c r="C207" s="395"/>
      <c r="D207" s="395"/>
      <c r="E207" s="395"/>
      <c r="F207" s="395"/>
      <c r="G207" s="16"/>
      <c r="H207" s="16"/>
      <c r="I207" s="16"/>
      <c r="J207" s="16"/>
      <c r="K207" s="16"/>
      <c r="L207" s="16"/>
      <c r="M207" s="16"/>
      <c r="N207" s="16"/>
      <c r="O207" s="16"/>
      <c r="P207" s="16"/>
      <c r="Q207" s="16"/>
      <c r="R207" s="16"/>
      <c r="S207" s="16"/>
      <c r="T207" s="398"/>
      <c r="U207" s="398"/>
      <c r="V207" s="398"/>
      <c r="W207" s="398"/>
      <c r="X207" s="398"/>
      <c r="Y207" s="398"/>
      <c r="Z207" s="398"/>
      <c r="AA207" s="398"/>
      <c r="AB207" s="398"/>
      <c r="AC207" s="398"/>
      <c r="AD207" s="398"/>
      <c r="AE207" s="398"/>
      <c r="AF207" s="398"/>
      <c r="AG207" s="398"/>
      <c r="AH207" s="398"/>
      <c r="AI207" s="398"/>
      <c r="AJ207" s="398"/>
      <c r="AK207" s="398"/>
      <c r="AL207" s="398"/>
      <c r="AM207" s="398"/>
      <c r="AN207" s="398"/>
      <c r="AO207" s="398"/>
      <c r="AP207" s="398"/>
      <c r="AQ207" s="398"/>
      <c r="AR207" s="398"/>
      <c r="AS207" s="398"/>
      <c r="AT207" s="398"/>
      <c r="AU207" s="398"/>
      <c r="AV207" s="398"/>
      <c r="AW207" s="398"/>
      <c r="AX207" s="398"/>
      <c r="AY207" s="398"/>
      <c r="AZ207" s="398"/>
      <c r="BA207" s="398"/>
      <c r="BB207" s="398"/>
      <c r="BC207" s="398"/>
      <c r="BD207" s="399"/>
      <c r="BE207" s="403"/>
      <c r="BF207" s="229"/>
      <c r="BG207" s="229"/>
    </row>
    <row r="208" spans="2:59" ht="21.75" customHeight="1" x14ac:dyDescent="0.2">
      <c r="B208" s="212"/>
      <c r="C208" s="394"/>
      <c r="D208" s="395" t="s">
        <v>410</v>
      </c>
      <c r="E208" s="395"/>
      <c r="F208" s="395"/>
      <c r="G208" s="16"/>
      <c r="H208" s="16"/>
      <c r="I208" s="16"/>
      <c r="J208" s="16"/>
      <c r="K208" s="16"/>
      <c r="L208" s="16"/>
      <c r="M208" s="16"/>
      <c r="N208" s="16"/>
      <c r="O208" s="16"/>
      <c r="P208" s="16"/>
      <c r="Q208" s="16"/>
      <c r="R208" s="16"/>
      <c r="S208" s="16"/>
      <c r="T208" s="398"/>
      <c r="U208" s="398"/>
      <c r="V208" s="398"/>
      <c r="W208" s="398"/>
      <c r="X208" s="398"/>
      <c r="Y208" s="398"/>
      <c r="Z208" s="398"/>
      <c r="AA208" s="398"/>
      <c r="AB208" s="398"/>
      <c r="AC208" s="398"/>
      <c r="AD208" s="398"/>
      <c r="AE208" s="398"/>
      <c r="AF208" s="398"/>
      <c r="AG208" s="398"/>
      <c r="AH208" s="398"/>
      <c r="AI208" s="398"/>
      <c r="AJ208" s="398"/>
      <c r="AK208" s="398"/>
      <c r="AL208" s="398"/>
      <c r="AM208" s="398"/>
      <c r="AN208" s="398"/>
      <c r="AO208" s="398"/>
      <c r="AP208" s="398"/>
      <c r="AQ208" s="398"/>
      <c r="AR208" s="398"/>
      <c r="AS208" s="398"/>
      <c r="AT208" s="398"/>
      <c r="AU208" s="398"/>
      <c r="AV208" s="398"/>
      <c r="AW208" s="398"/>
      <c r="AX208" s="398"/>
      <c r="AY208" s="398"/>
      <c r="AZ208" s="398"/>
      <c r="BA208" s="398"/>
      <c r="BB208" s="398"/>
      <c r="BC208" s="398"/>
      <c r="BD208" s="399"/>
      <c r="BE208" s="403"/>
      <c r="BF208" s="229"/>
      <c r="BG208" s="229"/>
    </row>
    <row r="209" spans="2:59" ht="13.8" thickBot="1" x14ac:dyDescent="0.25">
      <c r="B209" s="212"/>
      <c r="C209" s="395"/>
      <c r="D209" s="395"/>
      <c r="E209" s="395"/>
      <c r="F209" s="395"/>
      <c r="G209" s="16"/>
      <c r="H209" s="16"/>
      <c r="I209" s="16"/>
      <c r="J209" s="16"/>
      <c r="K209" s="16"/>
      <c r="L209" s="16"/>
      <c r="M209" s="16"/>
      <c r="N209" s="16"/>
      <c r="O209" s="16"/>
      <c r="P209" s="16"/>
      <c r="Q209" s="16"/>
      <c r="R209" s="16"/>
      <c r="S209" s="16"/>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398"/>
      <c r="AS209" s="398"/>
      <c r="AT209" s="398"/>
      <c r="AU209" s="398"/>
      <c r="AV209" s="398"/>
      <c r="AW209" s="398"/>
      <c r="AX209" s="398"/>
      <c r="AY209" s="398"/>
      <c r="AZ209" s="398"/>
      <c r="BA209" s="398"/>
      <c r="BB209" s="16"/>
      <c r="BC209" s="16"/>
      <c r="BD209" s="399"/>
      <c r="BE209" s="403"/>
      <c r="BF209" s="229"/>
      <c r="BG209" s="229"/>
    </row>
    <row r="210" spans="2:59" ht="26.25" customHeight="1" thickTop="1" x14ac:dyDescent="0.2">
      <c r="B210" s="212"/>
      <c r="C210" s="395" t="s">
        <v>244</v>
      </c>
      <c r="D210" s="395"/>
      <c r="E210" s="395"/>
      <c r="F210" s="395"/>
      <c r="G210" s="16"/>
      <c r="H210" s="16"/>
      <c r="I210" s="16"/>
      <c r="J210" s="16"/>
      <c r="K210" s="16"/>
      <c r="L210" s="16"/>
      <c r="M210" s="16"/>
      <c r="N210" s="16"/>
      <c r="O210" s="16"/>
      <c r="P210" s="16"/>
      <c r="Q210" s="16"/>
      <c r="R210" s="16"/>
      <c r="S210" s="16"/>
      <c r="T210" s="675" t="s">
        <v>103</v>
      </c>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676"/>
      <c r="AZ210" s="676"/>
      <c r="BA210" s="677"/>
      <c r="BB210" s="679">
        <f>VLOOKUP(T210,config!C$82:D$91,2,FALSE)</f>
        <v>0</v>
      </c>
      <c r="BC210" s="679"/>
      <c r="BD210" s="679"/>
      <c r="BE210" s="680"/>
    </row>
    <row r="211" spans="2:59" ht="13.8" thickBot="1" x14ac:dyDescent="0.25">
      <c r="B211" s="212"/>
      <c r="C211" s="395"/>
      <c r="D211" s="395"/>
      <c r="E211" s="395"/>
      <c r="F211" s="395"/>
      <c r="G211" s="16"/>
      <c r="H211" s="16"/>
      <c r="I211" s="16"/>
      <c r="J211" s="16"/>
      <c r="K211" s="16"/>
      <c r="L211" s="16"/>
      <c r="M211" s="16"/>
      <c r="N211" s="16"/>
      <c r="O211" s="16"/>
      <c r="P211" s="16"/>
      <c r="Q211" s="16"/>
      <c r="R211" s="16"/>
      <c r="S211" s="16"/>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8"/>
      <c r="AO211" s="398"/>
      <c r="AP211" s="398"/>
      <c r="AQ211" s="398"/>
      <c r="AR211" s="398"/>
      <c r="AS211" s="398"/>
      <c r="AT211" s="398"/>
      <c r="AU211" s="398"/>
      <c r="AV211" s="398"/>
      <c r="AW211" s="398"/>
      <c r="AX211" s="398"/>
      <c r="AY211" s="398"/>
      <c r="AZ211" s="398"/>
      <c r="BA211" s="398"/>
      <c r="BB211" s="398"/>
      <c r="BC211" s="398"/>
      <c r="BD211" s="399"/>
      <c r="BE211" s="403"/>
      <c r="BF211" s="229"/>
      <c r="BG211" s="229"/>
    </row>
    <row r="212" spans="2:59" ht="26.25" customHeight="1" thickTop="1" x14ac:dyDescent="0.2">
      <c r="B212" s="212"/>
      <c r="C212" s="395" t="s">
        <v>256</v>
      </c>
      <c r="D212" s="395"/>
      <c r="E212" s="395"/>
      <c r="F212" s="395"/>
      <c r="G212" s="16"/>
      <c r="H212" s="16"/>
      <c r="I212" s="16"/>
      <c r="J212" s="16"/>
      <c r="K212" s="16"/>
      <c r="L212" s="16"/>
      <c r="M212" s="16"/>
      <c r="N212" s="16"/>
      <c r="O212" s="16"/>
      <c r="P212" s="16"/>
      <c r="Q212" s="16"/>
      <c r="R212" s="16"/>
      <c r="S212" s="16"/>
      <c r="T212" s="675" t="s">
        <v>295</v>
      </c>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6"/>
      <c r="AY212" s="676"/>
      <c r="AZ212" s="676"/>
      <c r="BA212" s="677"/>
      <c r="BB212" s="679">
        <f>VLOOKUP(T212,config!C$97:D$106,2,FALSE)</f>
        <v>0</v>
      </c>
      <c r="BC212" s="679"/>
      <c r="BD212" s="679"/>
      <c r="BE212" s="680"/>
    </row>
    <row r="213" spans="2:59" ht="13.8" thickBot="1" x14ac:dyDescent="0.25">
      <c r="B213" s="404"/>
      <c r="C213" s="405"/>
      <c r="D213" s="405"/>
      <c r="E213" s="405"/>
      <c r="F213" s="405"/>
      <c r="G213" s="405"/>
      <c r="H213" s="405"/>
      <c r="I213" s="405"/>
      <c r="J213" s="405"/>
      <c r="K213" s="405"/>
      <c r="L213" s="405"/>
      <c r="M213" s="405"/>
      <c r="N213" s="405"/>
      <c r="O213" s="405"/>
      <c r="P213" s="405"/>
      <c r="Q213" s="405"/>
      <c r="R213" s="405"/>
      <c r="S213" s="405"/>
      <c r="T213" s="405"/>
      <c r="U213" s="405"/>
      <c r="V213" s="405"/>
      <c r="W213" s="405"/>
      <c r="X213" s="405"/>
      <c r="Y213" s="405"/>
      <c r="Z213" s="405"/>
      <c r="AA213" s="405"/>
      <c r="AB213" s="405"/>
      <c r="AC213" s="405"/>
      <c r="AD213" s="405"/>
      <c r="AE213" s="405"/>
      <c r="AF213" s="405"/>
      <c r="AG213" s="405"/>
      <c r="AH213" s="405"/>
      <c r="AI213" s="405"/>
      <c r="AJ213" s="405"/>
      <c r="AK213" s="405"/>
      <c r="AL213" s="405"/>
      <c r="AM213" s="405"/>
      <c r="AN213" s="405"/>
      <c r="AO213" s="405"/>
      <c r="AP213" s="405"/>
      <c r="AQ213" s="405"/>
      <c r="AR213" s="405"/>
      <c r="AS213" s="405"/>
      <c r="AT213" s="405"/>
      <c r="AU213" s="405"/>
      <c r="AV213" s="405"/>
      <c r="AW213" s="405"/>
      <c r="AX213" s="405"/>
      <c r="AY213" s="405"/>
      <c r="AZ213" s="405"/>
      <c r="BA213" s="405"/>
      <c r="BB213" s="405"/>
      <c r="BC213" s="405"/>
      <c r="BD213" s="405"/>
      <c r="BE213" s="406"/>
    </row>
  </sheetData>
  <sheetProtection password="C082" sheet="1" objects="1" scenarios="1" selectLockedCells="1"/>
  <protectedRanges>
    <protectedRange sqref="AX5:AX6 BB5:BB6 AR5:AR6" name="範囲2_1"/>
  </protectedRanges>
  <dataConsolidate/>
  <mergeCells count="141">
    <mergeCell ref="BB70:BE70"/>
    <mergeCell ref="BB66:BE66"/>
    <mergeCell ref="BB68:BE68"/>
    <mergeCell ref="B11:AP11"/>
    <mergeCell ref="B12:AP12"/>
    <mergeCell ref="B2:BF4"/>
    <mergeCell ref="B5:U5"/>
    <mergeCell ref="B7:BE7"/>
    <mergeCell ref="B8:BE8"/>
    <mergeCell ref="B16:AP16"/>
    <mergeCell ref="B17:BE17"/>
    <mergeCell ref="B18:BE18"/>
    <mergeCell ref="B19:BE19"/>
    <mergeCell ref="B13:AP13"/>
    <mergeCell ref="B14:BF14"/>
    <mergeCell ref="C15:BF15"/>
    <mergeCell ref="B56:C56"/>
    <mergeCell ref="C33:BB33"/>
    <mergeCell ref="C34:BB34"/>
    <mergeCell ref="AD36:AR36"/>
    <mergeCell ref="B89:C89"/>
    <mergeCell ref="T70:BA70"/>
    <mergeCell ref="T72:BA72"/>
    <mergeCell ref="T74:BA74"/>
    <mergeCell ref="T76:BA76"/>
    <mergeCell ref="T78:BA78"/>
    <mergeCell ref="T60:BA60"/>
    <mergeCell ref="T62:BA62"/>
    <mergeCell ref="T64:BA64"/>
    <mergeCell ref="T66:BA66"/>
    <mergeCell ref="T68:BA68"/>
    <mergeCell ref="F72:S72"/>
    <mergeCell ref="C70:S70"/>
    <mergeCell ref="I74:S74"/>
    <mergeCell ref="BB82:BE82"/>
    <mergeCell ref="BB84:BE84"/>
    <mergeCell ref="BB72:BE72"/>
    <mergeCell ref="BB74:BE74"/>
    <mergeCell ref="BB76:BE76"/>
    <mergeCell ref="BB78:BE78"/>
    <mergeCell ref="T82:BA82"/>
    <mergeCell ref="T84:BA84"/>
    <mergeCell ref="T101:BA101"/>
    <mergeCell ref="BB101:BE101"/>
    <mergeCell ref="C103:S103"/>
    <mergeCell ref="T103:BA103"/>
    <mergeCell ref="BB103:BE103"/>
    <mergeCell ref="T93:BA93"/>
    <mergeCell ref="T95:BA95"/>
    <mergeCell ref="T97:BA97"/>
    <mergeCell ref="T99:BA99"/>
    <mergeCell ref="BB99:BE99"/>
    <mergeCell ref="T109:BA109"/>
    <mergeCell ref="BB109:BE109"/>
    <mergeCell ref="T111:BA111"/>
    <mergeCell ref="BB111:BE111"/>
    <mergeCell ref="T115:BA115"/>
    <mergeCell ref="BB115:BE115"/>
    <mergeCell ref="F105:S105"/>
    <mergeCell ref="T105:BA105"/>
    <mergeCell ref="BB105:BE105"/>
    <mergeCell ref="T107:BA107"/>
    <mergeCell ref="BB107:BE107"/>
    <mergeCell ref="I107:S107"/>
    <mergeCell ref="T128:BA128"/>
    <mergeCell ref="T130:BA130"/>
    <mergeCell ref="BB130:BE130"/>
    <mergeCell ref="T132:BA132"/>
    <mergeCell ref="BB132:BE132"/>
    <mergeCell ref="T117:BA117"/>
    <mergeCell ref="BB117:BE117"/>
    <mergeCell ref="B120:C120"/>
    <mergeCell ref="T124:BA124"/>
    <mergeCell ref="T126:BA126"/>
    <mergeCell ref="B153:C153"/>
    <mergeCell ref="T138:BA138"/>
    <mergeCell ref="BB138:BE138"/>
    <mergeCell ref="T140:BA140"/>
    <mergeCell ref="BB140:BE140"/>
    <mergeCell ref="T142:BA142"/>
    <mergeCell ref="BB142:BE142"/>
    <mergeCell ref="C134:S134"/>
    <mergeCell ref="T134:BA134"/>
    <mergeCell ref="BB134:BE134"/>
    <mergeCell ref="F136:S136"/>
    <mergeCell ref="T136:BA136"/>
    <mergeCell ref="BB136:BE136"/>
    <mergeCell ref="I138:S138"/>
    <mergeCell ref="T157:BA157"/>
    <mergeCell ref="T159:BA159"/>
    <mergeCell ref="T161:BA161"/>
    <mergeCell ref="T163:BA163"/>
    <mergeCell ref="BB163:BE163"/>
    <mergeCell ref="T146:BA146"/>
    <mergeCell ref="BB146:BE146"/>
    <mergeCell ref="T148:BA148"/>
    <mergeCell ref="BB148:BE148"/>
    <mergeCell ref="F169:S169"/>
    <mergeCell ref="T169:BA169"/>
    <mergeCell ref="BB169:BE169"/>
    <mergeCell ref="T171:BA171"/>
    <mergeCell ref="BB171:BE171"/>
    <mergeCell ref="T165:BA165"/>
    <mergeCell ref="BB165:BE165"/>
    <mergeCell ref="C167:S167"/>
    <mergeCell ref="T167:BA167"/>
    <mergeCell ref="BB167:BE167"/>
    <mergeCell ref="I171:S171"/>
    <mergeCell ref="T181:BA181"/>
    <mergeCell ref="BB181:BE181"/>
    <mergeCell ref="B184:C184"/>
    <mergeCell ref="T188:BA188"/>
    <mergeCell ref="T190:BA190"/>
    <mergeCell ref="T173:BA173"/>
    <mergeCell ref="BB173:BE173"/>
    <mergeCell ref="T175:BA175"/>
    <mergeCell ref="BB175:BE175"/>
    <mergeCell ref="T179:BA179"/>
    <mergeCell ref="BB179:BE179"/>
    <mergeCell ref="C198:S198"/>
    <mergeCell ref="T198:BA198"/>
    <mergeCell ref="BB198:BE198"/>
    <mergeCell ref="F200:S200"/>
    <mergeCell ref="T200:BA200"/>
    <mergeCell ref="BB200:BE200"/>
    <mergeCell ref="T192:BA192"/>
    <mergeCell ref="T194:BA194"/>
    <mergeCell ref="BB194:BE194"/>
    <mergeCell ref="T196:BA196"/>
    <mergeCell ref="BB196:BE196"/>
    <mergeCell ref="I202:S202"/>
    <mergeCell ref="T210:BA210"/>
    <mergeCell ref="BB210:BE210"/>
    <mergeCell ref="T212:BA212"/>
    <mergeCell ref="BB212:BE212"/>
    <mergeCell ref="T202:BA202"/>
    <mergeCell ref="BB202:BE202"/>
    <mergeCell ref="T204:BA204"/>
    <mergeCell ref="BB204:BE204"/>
    <mergeCell ref="T206:BA206"/>
    <mergeCell ref="BB206:BE206"/>
  </mergeCells>
  <phoneticPr fontId="4"/>
  <conditionalFormatting sqref="T60 T64 T66 T68 T82">
    <cfRule type="expression" dxfId="133" priority="39">
      <formula>T60="選択してください"</formula>
    </cfRule>
  </conditionalFormatting>
  <conditionalFormatting sqref="T74">
    <cfRule type="expression" dxfId="132" priority="37">
      <formula>T74="選択してください"</formula>
    </cfRule>
  </conditionalFormatting>
  <conditionalFormatting sqref="T72">
    <cfRule type="expression" dxfId="131" priority="38">
      <formula>T72="選択してください"</formula>
    </cfRule>
  </conditionalFormatting>
  <conditionalFormatting sqref="F72:S72">
    <cfRule type="expression" dxfId="130" priority="32">
      <formula>COUNTIF(T68,"*2008*")</formula>
    </cfRule>
  </conditionalFormatting>
  <conditionalFormatting sqref="F200:S200">
    <cfRule type="expression" dxfId="129" priority="4">
      <formula>COUNTIF(T196,"*2008*")</formula>
    </cfRule>
  </conditionalFormatting>
  <conditionalFormatting sqref="T103">
    <cfRule type="expression" dxfId="128" priority="29" stopIfTrue="1">
      <formula>T103&lt;&gt;"選択してください"</formula>
    </cfRule>
    <cfRule type="expression" dxfId="127" priority="30" stopIfTrue="1">
      <formula>COUNTIF(T101,"*2012*")</formula>
    </cfRule>
    <cfRule type="expression" dxfId="126" priority="31" stopIfTrue="1">
      <formula>COUNTIF(T101,"*2008*")</formula>
    </cfRule>
  </conditionalFormatting>
  <conditionalFormatting sqref="T93 T97 T99 T101 T115">
    <cfRule type="expression" dxfId="125" priority="28">
      <formula>T93="選択してください"</formula>
    </cfRule>
  </conditionalFormatting>
  <conditionalFormatting sqref="T107">
    <cfRule type="expression" dxfId="124" priority="26">
      <formula>T107="選択してください"</formula>
    </cfRule>
  </conditionalFormatting>
  <conditionalFormatting sqref="T105">
    <cfRule type="expression" dxfId="123" priority="27">
      <formula>T105="選択してください"</formula>
    </cfRule>
  </conditionalFormatting>
  <conditionalFormatting sqref="F105:S105">
    <cfRule type="expression" dxfId="122" priority="25">
      <formula>COUNTIF(T101,"*2008*")</formula>
    </cfRule>
  </conditionalFormatting>
  <conditionalFormatting sqref="T134">
    <cfRule type="expression" dxfId="121" priority="22" stopIfTrue="1">
      <formula>T134&lt;&gt;"選択してください"</formula>
    </cfRule>
    <cfRule type="expression" dxfId="120" priority="23" stopIfTrue="1">
      <formula>COUNTIF(T132,"*2012*")</formula>
    </cfRule>
    <cfRule type="expression" dxfId="119" priority="24" stopIfTrue="1">
      <formula>COUNTIF(T132,"*2008*")</formula>
    </cfRule>
  </conditionalFormatting>
  <conditionalFormatting sqref="T124 T128 T130 T132 T146">
    <cfRule type="expression" dxfId="118" priority="21">
      <formula>T124="選択してください"</formula>
    </cfRule>
  </conditionalFormatting>
  <conditionalFormatting sqref="T138">
    <cfRule type="expression" dxfId="117" priority="19">
      <formula>T138="選択してください"</formula>
    </cfRule>
  </conditionalFormatting>
  <conditionalFormatting sqref="T136">
    <cfRule type="expression" dxfId="116" priority="20">
      <formula>T136="選択してください"</formula>
    </cfRule>
  </conditionalFormatting>
  <conditionalFormatting sqref="F136:S136">
    <cfRule type="expression" dxfId="115" priority="18">
      <formula>COUNTIF(T132,"*2008*")</formula>
    </cfRule>
  </conditionalFormatting>
  <conditionalFormatting sqref="T167">
    <cfRule type="expression" dxfId="114" priority="15" stopIfTrue="1">
      <formula>T167&lt;&gt;"選択してください"</formula>
    </cfRule>
    <cfRule type="expression" dxfId="113" priority="16" stopIfTrue="1">
      <formula>COUNTIF(T165,"*2012*")</formula>
    </cfRule>
    <cfRule type="expression" dxfId="112" priority="17" stopIfTrue="1">
      <formula>COUNTIF(T165,"*2008*")</formula>
    </cfRule>
  </conditionalFormatting>
  <conditionalFormatting sqref="T157 T161 T163 T165 T179">
    <cfRule type="expression" dxfId="111" priority="14">
      <formula>T157="選択してください"</formula>
    </cfRule>
  </conditionalFormatting>
  <conditionalFormatting sqref="T171">
    <cfRule type="expression" dxfId="110" priority="12">
      <formula>T171="選択してください"</formula>
    </cfRule>
  </conditionalFormatting>
  <conditionalFormatting sqref="T169">
    <cfRule type="expression" dxfId="109" priority="13">
      <formula>T169="選択してください"</formula>
    </cfRule>
  </conditionalFormatting>
  <conditionalFormatting sqref="F169:S169">
    <cfRule type="expression" dxfId="108" priority="11">
      <formula>COUNTIF(T165,"*2008*")</formula>
    </cfRule>
  </conditionalFormatting>
  <conditionalFormatting sqref="T198">
    <cfRule type="expression" dxfId="107" priority="8" stopIfTrue="1">
      <formula>T198&lt;&gt;"選択してください"</formula>
    </cfRule>
    <cfRule type="expression" dxfId="106" priority="9" stopIfTrue="1">
      <formula>COUNTIF(T196,"*2012*")</formula>
    </cfRule>
    <cfRule type="expression" dxfId="105" priority="10" stopIfTrue="1">
      <formula>COUNTIF(T196,"*2008*")</formula>
    </cfRule>
  </conditionalFormatting>
  <conditionalFormatting sqref="T188 T192 T194 T196 T210">
    <cfRule type="expression" dxfId="104" priority="7">
      <formula>T188="選択してください"</formula>
    </cfRule>
  </conditionalFormatting>
  <conditionalFormatting sqref="T202">
    <cfRule type="expression" dxfId="103" priority="5">
      <formula>T202="選択してください"</formula>
    </cfRule>
  </conditionalFormatting>
  <conditionalFormatting sqref="T200">
    <cfRule type="expression" dxfId="102" priority="6">
      <formula>T200="選択してください"</formula>
    </cfRule>
  </conditionalFormatting>
  <conditionalFormatting sqref="T70">
    <cfRule type="expression" dxfId="101" priority="1" stopIfTrue="1">
      <formula>T70&lt;&gt;"選択してください"</formula>
    </cfRule>
    <cfRule type="expression" dxfId="100" priority="2" stopIfTrue="1">
      <formula>COUNTIF(T68,"*2012*")</formula>
    </cfRule>
    <cfRule type="expression" dxfId="99" priority="3" stopIfTrue="1">
      <formula>COUNTIF(T68,"*2008*")</formula>
    </cfRule>
  </conditionalFormatting>
  <dataValidations count="3">
    <dataValidation type="whole" allowBlank="1" showInputMessage="1" showErrorMessage="1" sqref="AX5:AZ6">
      <formula1>1</formula1>
      <formula2>12</formula2>
    </dataValidation>
    <dataValidation type="whole" allowBlank="1" showInputMessage="1" showErrorMessage="1" error="申込上限は10台までになります" sqref="BB10">
      <formula1>0</formula1>
      <formula2>10</formula2>
    </dataValidation>
    <dataValidation type="list" allowBlank="1" showInputMessage="1" showErrorMessage="1" sqref="T64 T97 T128 T161 T192">
      <formula1>"選択してください,1,2,3,4,5,6,7,8,9,10"</formula1>
    </dataValidation>
  </dataValidations>
  <hyperlinks>
    <hyperlink ref="AD36" r:id="rId1"/>
  </hyperlinks>
  <printOptions horizontalCentered="1"/>
  <pageMargins left="0.39370078740157483" right="0" top="0" bottom="0" header="0" footer="0"/>
  <pageSetup paperSize="9" scale="61" fitToHeight="3" orientation="portrait" horizontalDpi="300" verticalDpi="300" r:id="rId2"/>
  <headerFooter alignWithMargins="0"/>
  <rowBreaks count="2" manualBreakCount="2">
    <brk id="86" max="57" man="1"/>
    <brk id="150" max="57" man="1"/>
  </rowBreaks>
  <drawing r:id="rId3"/>
  <extLst>
    <ext xmlns:x14="http://schemas.microsoft.com/office/spreadsheetml/2009/9/main" uri="{CCE6A557-97BC-4b89-ADB6-D9C93CAAB3DF}">
      <x14:dataValidations xmlns:xm="http://schemas.microsoft.com/office/excel/2006/main" count="10">
        <x14:dataValidation type="list" allowBlank="1" showInputMessage="1" showErrorMessage="1">
          <x14:formula1>
            <xm:f>OFFSET(config!$G$7,0,0,SUMPRODUCT((config!$G$7:$G$16&lt;&gt;"")*1))</xm:f>
          </x14:formula1>
          <xm:sqref>T60 T93 T124 T157 T188</xm:sqref>
        </x14:dataValidation>
        <x14:dataValidation type="list" allowBlank="1" showInputMessage="1" showErrorMessage="1">
          <x14:formula1>
            <xm:f>IF(T66="選択してください",select_1,IF(COUNTIF(T66,"*2CPU*"),OFFSET(config!$G$221,0,0,SUMPRODUCT((config!$G$221:$G$230&lt;&gt;"")*1)),OFFSET(config!$G$206,0,0,SUMPRODUCT((config!$G$206:$G$215&lt;&gt;"")*1))))</xm:f>
          </x14:formula1>
          <xm:sqref>T72 T105 T136 T169 T200</xm:sqref>
        </x14:dataValidation>
        <x14:dataValidation type="list" allowBlank="1" showInputMessage="1" showErrorMessage="1">
          <x14:formula1>
            <xm:f>OFFSET(config!$G$191,0,0,SUMPRODUCT((config!$G$191:$G$200&lt;&gt;"")*1))</xm:f>
          </x14:formula1>
          <xm:sqref>T66 T99 T130 T163 T194</xm:sqref>
        </x14:dataValidation>
        <x14:dataValidation type="list" allowBlank="1" showInputMessage="1" showErrorMessage="1">
          <x14:formula1>
            <xm:f>OFFSET(config!$G$22,0,0,SUMPRODUCT((config!$G$22:$G$31&lt;&gt;"")*1))</xm:f>
          </x14:formula1>
          <xm:sqref>T68 T101 T132 T165 T196</xm:sqref>
        </x14:dataValidation>
        <x14:dataValidation type="list" allowBlank="1" showInputMessage="1" showErrorMessage="1">
          <x14:formula1>
            <xm:f>IF(T68="選択してください",select_3,IF(COUNTIF(T68,"*2008*"),OFFSET(config!$G$52,0,0,SUMPRODUCT((config!$G$52:$G$61&lt;&gt;"")*1)),IF(COUNTIF(T68,"*2012*"),OFFSET(config!$G$67,0,0,SUMPRODUCT((config!$G$67:$G$76&lt;&gt;"")*1)),select_3)))</xm:f>
          </x14:formula1>
          <xm:sqref>T198 T103 T134 T167 T70</xm:sqref>
        </x14:dataValidation>
        <x14:dataValidation type="list" allowBlank="1" showInputMessage="1" showErrorMessage="1">
          <x14:formula1>
            <xm:f>OFFSET(config!$G$236,0,0,SUMPRODUCT((config!$G$236:$G$245&lt;&gt;"")*1))</xm:f>
          </x14:formula1>
          <xm:sqref>T74 T107 T138 T171 T202</xm:sqref>
        </x14:dataValidation>
        <x14:dataValidation type="list" allowBlank="1" showInputMessage="1" showErrorMessage="1">
          <x14:formula1>
            <xm:f>OFFSET(config!$G$251,0,0,SUMPRODUCT((config!$G$251:$G$260&lt;&gt;"")*1))</xm:f>
          </x14:formula1>
          <xm:sqref>T76 T109 T140 T173 T204</xm:sqref>
        </x14:dataValidation>
        <x14:dataValidation type="list" allowBlank="1" showInputMessage="1" showErrorMessage="1">
          <x14:formula1>
            <xm:f>OFFSET(config!$G$266,0,0,SUMPRODUCT((config!$G$266:$G$275&lt;&gt;"")*1))</xm:f>
          </x14:formula1>
          <xm:sqref>T78 T111 T142 T175 T206</xm:sqref>
        </x14:dataValidation>
        <x14:dataValidation type="list" allowBlank="1" showInputMessage="1" showErrorMessage="1">
          <x14:formula1>
            <xm:f>OFFSET(config!$G$82,0,0,SUMPRODUCT((config!$G$82:$G$91&lt;&gt;"")*1))</xm:f>
          </x14:formula1>
          <xm:sqref>T82 T115 T146 T179 T210</xm:sqref>
        </x14:dataValidation>
        <x14:dataValidation type="list" allowBlank="1" showInputMessage="1" showErrorMessage="1">
          <x14:formula1>
            <xm:f>OFFSET(config!$G$97,0,0,SUMPRODUCT((config!$G$97:$G$106&lt;&gt;"")*1))</xm:f>
          </x14:formula1>
          <xm:sqref>T84 T117 T148 T181 T212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233"/>
  <sheetViews>
    <sheetView showGridLines="0" showZeros="0" view="pageBreakPreview" zoomScaleNormal="85" zoomScaleSheetLayoutView="100" workbookViewId="0">
      <selection activeCell="T64" sqref="T64:BA64"/>
    </sheetView>
  </sheetViews>
  <sheetFormatPr defaultRowHeight="13.2" x14ac:dyDescent="0.2"/>
  <cols>
    <col min="1" max="58" width="2.33203125" customWidth="1"/>
    <col min="59" max="59" width="13.88671875" customWidth="1"/>
    <col min="61" max="61" width="12.44140625" bestFit="1" customWidth="1"/>
    <col min="62" max="62" width="62.33203125" bestFit="1" customWidth="1"/>
  </cols>
  <sheetData>
    <row r="1" spans="1:58" x14ac:dyDescent="0.2">
      <c r="A1" s="9"/>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10"/>
      <c r="BC1" s="9"/>
      <c r="BD1" s="9"/>
      <c r="BF1" s="341" t="s">
        <v>414</v>
      </c>
    </row>
    <row r="2" spans="1:58" s="2" customFormat="1" ht="10.5" customHeight="1" x14ac:dyDescent="0.2">
      <c r="A2" s="25"/>
      <c r="B2" s="454" t="s">
        <v>353</v>
      </c>
      <c r="C2" s="454"/>
      <c r="D2" s="454"/>
      <c r="E2" s="454"/>
      <c r="F2" s="454"/>
      <c r="G2" s="454"/>
      <c r="H2" s="454"/>
      <c r="I2" s="454"/>
      <c r="J2" s="454"/>
      <c r="K2" s="454"/>
      <c r="L2" s="454"/>
      <c r="M2" s="454"/>
      <c r="N2" s="454"/>
      <c r="O2" s="454"/>
      <c r="P2" s="454"/>
      <c r="Q2" s="454"/>
      <c r="R2" s="454"/>
      <c r="S2" s="454"/>
      <c r="T2" s="454"/>
      <c r="U2" s="454"/>
      <c r="V2" s="454"/>
      <c r="W2" s="454"/>
      <c r="X2" s="454"/>
      <c r="Y2" s="454"/>
      <c r="Z2" s="454"/>
      <c r="AA2" s="454"/>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c r="BC2" s="454"/>
      <c r="BD2" s="454"/>
      <c r="BE2" s="454"/>
      <c r="BF2" s="454"/>
    </row>
    <row r="3" spans="1:58" s="2" customFormat="1" ht="10.5" customHeight="1" x14ac:dyDescent="0.2">
      <c r="A3" s="26"/>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row>
    <row r="4" spans="1:58" s="2" customFormat="1" ht="10.5" customHeight="1" thickBot="1" x14ac:dyDescent="0.25">
      <c r="A4" s="175"/>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4"/>
      <c r="BA4" s="454"/>
      <c r="BB4" s="454"/>
      <c r="BC4" s="454"/>
      <c r="BD4" s="454"/>
      <c r="BE4" s="454"/>
      <c r="BF4" s="454"/>
    </row>
    <row r="5" spans="1:58" s="2" customFormat="1" ht="30" customHeight="1" thickBot="1" x14ac:dyDescent="0.25">
      <c r="A5" s="4"/>
      <c r="B5" s="531" t="s">
        <v>102</v>
      </c>
      <c r="C5" s="532"/>
      <c r="D5" s="532"/>
      <c r="E5" s="532"/>
      <c r="F5" s="532"/>
      <c r="G5" s="532"/>
      <c r="H5" s="532"/>
      <c r="I5" s="532"/>
      <c r="J5" s="532"/>
      <c r="K5" s="532"/>
      <c r="L5" s="532"/>
      <c r="M5" s="532"/>
      <c r="N5" s="532"/>
      <c r="O5" s="532"/>
      <c r="P5" s="532"/>
      <c r="Q5" s="532"/>
      <c r="R5" s="532"/>
      <c r="S5" s="532"/>
      <c r="T5" s="532"/>
      <c r="U5" s="533"/>
      <c r="V5" s="125"/>
      <c r="W5" s="422" t="s">
        <v>59</v>
      </c>
      <c r="X5" s="125"/>
      <c r="Y5" s="125"/>
      <c r="Z5" s="125"/>
      <c r="AA5" s="125"/>
      <c r="AB5" s="125"/>
      <c r="AC5" s="125"/>
      <c r="AD5" s="125"/>
      <c r="AE5" s="125"/>
      <c r="AF5" s="125"/>
      <c r="AG5" s="125"/>
      <c r="AH5" s="125"/>
      <c r="AI5" s="125"/>
      <c r="AJ5" s="125"/>
      <c r="AK5" s="125"/>
      <c r="AL5" s="125"/>
      <c r="AM5" s="125"/>
      <c r="AN5" s="16"/>
      <c r="AO5" s="16"/>
      <c r="AP5" s="16"/>
      <c r="AQ5" s="16"/>
      <c r="AR5" s="342"/>
      <c r="AS5" s="50"/>
      <c r="AT5" s="50"/>
      <c r="AU5" s="50"/>
      <c r="AV5" s="50"/>
      <c r="AW5" s="51"/>
      <c r="AX5" s="342"/>
      <c r="AY5" s="342"/>
      <c r="AZ5" s="342"/>
      <c r="BA5" s="51"/>
      <c r="BB5" s="342"/>
      <c r="BC5" s="342"/>
      <c r="BD5" s="342"/>
      <c r="BE5" s="51"/>
      <c r="BF5" s="3"/>
    </row>
    <row r="6" spans="1:58" ht="9" customHeight="1" x14ac:dyDescent="0.2"/>
    <row r="7" spans="1:58" s="151" customFormat="1" ht="15" customHeight="1" x14ac:dyDescent="0.15">
      <c r="A7" s="150"/>
      <c r="B7" s="640" t="s">
        <v>80</v>
      </c>
      <c r="C7" s="640"/>
      <c r="D7" s="640"/>
      <c r="E7" s="640"/>
      <c r="F7" s="640"/>
      <c r="G7" s="640"/>
      <c r="H7" s="640"/>
      <c r="I7" s="640"/>
      <c r="J7" s="640"/>
      <c r="K7" s="640"/>
      <c r="L7" s="640"/>
      <c r="M7" s="640"/>
      <c r="N7" s="640"/>
      <c r="O7" s="640"/>
      <c r="P7" s="640"/>
      <c r="Q7" s="640"/>
      <c r="R7" s="640"/>
      <c r="S7" s="640"/>
      <c r="T7" s="640"/>
      <c r="U7" s="640"/>
      <c r="V7" s="640"/>
      <c r="W7" s="640"/>
      <c r="X7" s="640"/>
      <c r="Y7" s="640"/>
      <c r="Z7" s="640"/>
      <c r="AA7" s="640"/>
      <c r="AB7" s="640"/>
      <c r="AC7" s="640"/>
      <c r="AD7" s="640"/>
      <c r="AE7" s="640"/>
      <c r="AF7" s="640"/>
      <c r="AG7" s="640"/>
      <c r="AH7" s="640"/>
      <c r="AI7" s="640"/>
      <c r="AJ7" s="640"/>
      <c r="AK7" s="640"/>
      <c r="AL7" s="640"/>
      <c r="AM7" s="640"/>
      <c r="AN7" s="640"/>
      <c r="AO7" s="640"/>
      <c r="AP7" s="640"/>
      <c r="AQ7" s="640"/>
      <c r="AR7" s="640"/>
      <c r="AS7" s="640"/>
      <c r="AT7" s="640"/>
      <c r="AU7" s="640"/>
      <c r="AV7" s="640"/>
      <c r="AW7" s="640"/>
      <c r="AX7" s="640"/>
      <c r="AY7" s="640"/>
      <c r="AZ7" s="640"/>
      <c r="BA7" s="640"/>
      <c r="BB7" s="640"/>
      <c r="BC7" s="640"/>
      <c r="BD7" s="640"/>
      <c r="BE7" s="640"/>
    </row>
    <row r="8" spans="1:58" s="151" customFormat="1" ht="15" customHeight="1" x14ac:dyDescent="0.15">
      <c r="A8" s="150"/>
      <c r="B8" s="640" t="s">
        <v>134</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c r="AE8" s="640"/>
      <c r="AF8" s="640"/>
      <c r="AG8" s="640"/>
      <c r="AH8" s="640"/>
      <c r="AI8" s="640"/>
      <c r="AJ8" s="640"/>
      <c r="AK8" s="640"/>
      <c r="AL8" s="640"/>
      <c r="AM8" s="640"/>
      <c r="AN8" s="640"/>
      <c r="AO8" s="640"/>
      <c r="AP8" s="640"/>
      <c r="AQ8" s="640"/>
      <c r="AR8" s="640"/>
      <c r="AS8" s="640"/>
      <c r="AT8" s="640"/>
      <c r="AU8" s="640"/>
      <c r="AV8" s="640"/>
      <c r="AW8" s="640"/>
      <c r="AX8" s="640"/>
      <c r="AY8" s="640"/>
      <c r="AZ8" s="640"/>
      <c r="BA8" s="640"/>
      <c r="BB8" s="640"/>
      <c r="BC8" s="640"/>
      <c r="BD8" s="640"/>
      <c r="BE8" s="640"/>
    </row>
    <row r="9" spans="1:58" s="151" customFormat="1" ht="15" customHeight="1" x14ac:dyDescent="0.15">
      <c r="A9" s="150"/>
      <c r="B9" s="7" t="s">
        <v>234</v>
      </c>
      <c r="C9" s="340"/>
      <c r="D9" s="340"/>
      <c r="E9" s="340"/>
      <c r="F9" s="340"/>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c r="AV9" s="340"/>
      <c r="AW9" s="340"/>
      <c r="AX9" s="340"/>
      <c r="AY9" s="340"/>
      <c r="AZ9" s="340"/>
      <c r="BA9" s="340"/>
      <c r="BB9" s="340"/>
      <c r="BC9" s="340"/>
      <c r="BD9" s="340"/>
      <c r="BE9" s="340"/>
    </row>
    <row r="10" spans="1:58" s="151" customFormat="1" ht="15" customHeight="1" x14ac:dyDescent="0.15">
      <c r="A10" s="150"/>
      <c r="B10" s="253" t="s">
        <v>235</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52"/>
      <c r="BC10" s="152"/>
      <c r="BD10" s="152"/>
      <c r="BE10" s="149"/>
    </row>
    <row r="11" spans="1:58" s="5" customFormat="1" ht="15" customHeight="1" x14ac:dyDescent="0.2">
      <c r="A11" s="339"/>
      <c r="B11" s="694" t="s">
        <v>82</v>
      </c>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156"/>
      <c r="AR11" s="149"/>
      <c r="AS11" s="149"/>
      <c r="AT11" s="149"/>
      <c r="AU11" s="149"/>
      <c r="AV11" s="149"/>
      <c r="AW11" s="149"/>
      <c r="AX11" s="149"/>
      <c r="AY11" s="149"/>
      <c r="AZ11" s="149"/>
      <c r="BA11" s="149"/>
      <c r="BB11" s="153"/>
      <c r="BC11" s="153"/>
      <c r="BD11" s="153"/>
      <c r="BE11" s="149"/>
    </row>
    <row r="12" spans="1:58" s="5" customFormat="1" ht="15" customHeight="1" x14ac:dyDescent="0.2">
      <c r="A12" s="339"/>
      <c r="B12" s="694" t="s">
        <v>83</v>
      </c>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156"/>
      <c r="AR12" s="149"/>
      <c r="AS12" s="149"/>
      <c r="AT12" s="149"/>
      <c r="AU12" s="149"/>
      <c r="AV12" s="149"/>
      <c r="AW12" s="149"/>
      <c r="AX12" s="149"/>
      <c r="AY12" s="149"/>
      <c r="AZ12" s="149"/>
      <c r="BA12" s="149"/>
      <c r="BB12" s="153"/>
      <c r="BC12" s="153"/>
      <c r="BD12" s="153"/>
      <c r="BE12" s="149"/>
    </row>
    <row r="13" spans="1:58" s="5" customFormat="1" ht="15" customHeight="1" x14ac:dyDescent="0.2">
      <c r="A13" s="339"/>
      <c r="B13" s="694" t="s">
        <v>81</v>
      </c>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c r="AH13" s="694"/>
      <c r="AI13" s="694"/>
      <c r="AJ13" s="694"/>
      <c r="AK13" s="694"/>
      <c r="AL13" s="694"/>
      <c r="AM13" s="694"/>
      <c r="AN13" s="694"/>
      <c r="AO13" s="694"/>
      <c r="AP13" s="694"/>
      <c r="AQ13" s="156"/>
      <c r="AR13" s="149"/>
      <c r="AS13" s="149"/>
      <c r="AT13" s="149"/>
      <c r="AU13" s="149"/>
      <c r="AV13" s="149"/>
      <c r="AW13" s="149"/>
      <c r="AX13" s="149"/>
      <c r="AY13" s="149"/>
      <c r="AZ13" s="149"/>
      <c r="BA13" s="149"/>
      <c r="BB13" s="153"/>
      <c r="BC13" s="153"/>
      <c r="BD13" s="153"/>
      <c r="BE13" s="149"/>
    </row>
    <row r="14" spans="1:58" s="5" customFormat="1" ht="15" customHeight="1" x14ac:dyDescent="0.2">
      <c r="A14" s="339"/>
      <c r="B14" s="694" t="s">
        <v>118</v>
      </c>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row>
    <row r="15" spans="1:58" s="5" customFormat="1" ht="15" customHeight="1" x14ac:dyDescent="0.2">
      <c r="A15" s="339"/>
      <c r="B15" s="343"/>
      <c r="C15" s="695" t="s">
        <v>119</v>
      </c>
      <c r="D15" s="695"/>
      <c r="E15" s="695"/>
      <c r="F15" s="695"/>
      <c r="G15" s="695"/>
      <c r="H15" s="695"/>
      <c r="I15" s="695"/>
      <c r="J15" s="695"/>
      <c r="K15" s="695"/>
      <c r="L15" s="695"/>
      <c r="M15" s="695"/>
      <c r="N15" s="695"/>
      <c r="O15" s="695"/>
      <c r="P15" s="695"/>
      <c r="Q15" s="695"/>
      <c r="R15" s="695"/>
      <c r="S15" s="695"/>
      <c r="T15" s="695"/>
      <c r="U15" s="695"/>
      <c r="V15" s="695"/>
      <c r="W15" s="695"/>
      <c r="X15" s="695"/>
      <c r="Y15" s="695"/>
      <c r="Z15" s="695"/>
      <c r="AA15" s="695"/>
      <c r="AB15" s="695"/>
      <c r="AC15" s="695"/>
      <c r="AD15" s="695"/>
      <c r="AE15" s="695"/>
      <c r="AF15" s="695"/>
      <c r="AG15" s="695"/>
      <c r="AH15" s="695"/>
      <c r="AI15" s="695"/>
      <c r="AJ15" s="695"/>
      <c r="AK15" s="695"/>
      <c r="AL15" s="695"/>
      <c r="AM15" s="695"/>
      <c r="AN15" s="695"/>
      <c r="AO15" s="695"/>
      <c r="AP15" s="695"/>
      <c r="AQ15" s="695"/>
      <c r="AR15" s="695"/>
      <c r="AS15" s="695"/>
      <c r="AT15" s="695"/>
      <c r="AU15" s="695"/>
      <c r="AV15" s="695"/>
      <c r="AW15" s="695"/>
      <c r="AX15" s="695"/>
      <c r="AY15" s="695"/>
      <c r="AZ15" s="695"/>
      <c r="BA15" s="695"/>
      <c r="BB15" s="695"/>
      <c r="BC15" s="695"/>
      <c r="BD15" s="695"/>
      <c r="BE15" s="695"/>
      <c r="BF15" s="695"/>
    </row>
    <row r="16" spans="1:58" s="5" customFormat="1" ht="15" customHeight="1" x14ac:dyDescent="0.2">
      <c r="A16" s="339"/>
      <c r="B16" s="694" t="s">
        <v>411</v>
      </c>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c r="AH16" s="694"/>
      <c r="AI16" s="694"/>
      <c r="AJ16" s="694"/>
      <c r="AK16" s="694"/>
      <c r="AL16" s="694"/>
      <c r="AM16" s="694"/>
      <c r="AN16" s="694"/>
      <c r="AO16" s="694"/>
      <c r="AP16" s="694"/>
      <c r="AQ16" s="156"/>
      <c r="AR16" s="149"/>
      <c r="AS16" s="149"/>
      <c r="AT16" s="149"/>
      <c r="AU16" s="149"/>
      <c r="AV16" s="149"/>
      <c r="AW16" s="149"/>
      <c r="AX16" s="149"/>
      <c r="AY16" s="149"/>
      <c r="AZ16" s="149"/>
      <c r="BA16" s="149"/>
      <c r="BB16" s="153"/>
      <c r="BC16" s="153"/>
      <c r="BD16" s="153"/>
      <c r="BE16" s="149"/>
    </row>
    <row r="17" spans="1:57" s="5" customFormat="1" ht="15" customHeight="1" x14ac:dyDescent="0.2">
      <c r="A17" s="339"/>
      <c r="B17" s="694" t="s">
        <v>412</v>
      </c>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c r="AS17" s="694"/>
      <c r="AT17" s="694"/>
      <c r="AU17" s="694"/>
      <c r="AV17" s="694"/>
      <c r="AW17" s="694"/>
      <c r="AX17" s="694"/>
      <c r="AY17" s="694"/>
      <c r="AZ17" s="694"/>
      <c r="BA17" s="694"/>
      <c r="BB17" s="694"/>
      <c r="BC17" s="694"/>
      <c r="BD17" s="694"/>
      <c r="BE17" s="694"/>
    </row>
    <row r="18" spans="1:57" s="5" customFormat="1" ht="15" customHeight="1" x14ac:dyDescent="0.2">
      <c r="A18" s="339"/>
      <c r="B18" s="694" t="s">
        <v>413</v>
      </c>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c r="AS18" s="694"/>
      <c r="AT18" s="694"/>
      <c r="AU18" s="694"/>
      <c r="AV18" s="694"/>
      <c r="AW18" s="694"/>
      <c r="AX18" s="694"/>
      <c r="AY18" s="694"/>
      <c r="AZ18" s="694"/>
      <c r="BA18" s="694"/>
      <c r="BB18" s="694"/>
      <c r="BC18" s="694"/>
      <c r="BD18" s="694"/>
      <c r="BE18" s="694"/>
    </row>
    <row r="19" spans="1:57" s="5" customFormat="1" ht="15" customHeight="1" x14ac:dyDescent="0.2">
      <c r="A19" s="339"/>
      <c r="B19" s="694" t="s">
        <v>117</v>
      </c>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row>
    <row r="20" spans="1:57" s="5" customFormat="1" ht="15" customHeight="1" x14ac:dyDescent="0.2">
      <c r="A20" s="339"/>
      <c r="B20" s="5" t="s">
        <v>417</v>
      </c>
      <c r="C20" s="39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43"/>
      <c r="AB20" s="343"/>
      <c r="AC20" s="343"/>
      <c r="AD20" s="343"/>
      <c r="AE20" s="343"/>
      <c r="AF20" s="343"/>
      <c r="AG20" s="343"/>
      <c r="AH20" s="343"/>
      <c r="AI20" s="343"/>
      <c r="AJ20" s="343"/>
      <c r="AK20" s="343"/>
      <c r="AL20" s="343"/>
      <c r="AM20" s="343"/>
      <c r="AN20" s="343"/>
      <c r="AO20" s="343"/>
      <c r="AP20" s="343"/>
      <c r="AQ20" s="156"/>
      <c r="AR20" s="149"/>
      <c r="AS20" s="149"/>
      <c r="AT20" s="149"/>
      <c r="AU20" s="149"/>
      <c r="AV20" s="149"/>
      <c r="AW20" s="149"/>
      <c r="AX20" s="149"/>
      <c r="AY20" s="149"/>
      <c r="AZ20" s="149"/>
      <c r="BA20" s="149"/>
      <c r="BB20" s="153"/>
      <c r="BC20" s="153"/>
      <c r="BD20" s="153"/>
      <c r="BE20" s="149"/>
    </row>
    <row r="21" spans="1:57" s="5" customFormat="1" ht="15" customHeight="1" x14ac:dyDescent="0.2">
      <c r="A21" s="339"/>
      <c r="B21" s="5" t="s">
        <v>467</v>
      </c>
      <c r="C21" s="393"/>
      <c r="D21" s="343"/>
      <c r="E21" s="343"/>
      <c r="F21" s="343"/>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c r="AM21" s="343"/>
      <c r="AN21" s="343"/>
      <c r="AO21" s="343"/>
      <c r="AP21" s="343"/>
      <c r="AQ21" s="156"/>
      <c r="AR21" s="149"/>
      <c r="AS21" s="149"/>
      <c r="AT21" s="149"/>
      <c r="AU21" s="149"/>
      <c r="AV21" s="149"/>
      <c r="AW21" s="149"/>
      <c r="AX21" s="149"/>
      <c r="AY21" s="149"/>
      <c r="AZ21" s="149"/>
      <c r="BA21" s="149"/>
      <c r="BB21" s="153"/>
      <c r="BC21" s="153"/>
      <c r="BD21" s="153"/>
      <c r="BE21" s="149"/>
    </row>
    <row r="22" spans="1:57" s="5" customFormat="1" ht="15" customHeight="1" x14ac:dyDescent="0.2">
      <c r="A22" s="339"/>
      <c r="B22" s="5" t="s">
        <v>322</v>
      </c>
      <c r="C22" s="393"/>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156"/>
      <c r="AR22" s="149"/>
      <c r="AS22" s="149"/>
      <c r="AT22" s="149"/>
      <c r="AU22" s="149"/>
      <c r="AV22" s="149"/>
      <c r="AW22" s="149"/>
      <c r="AX22" s="149"/>
      <c r="AY22" s="149"/>
      <c r="AZ22" s="149"/>
      <c r="BA22" s="149"/>
      <c r="BB22" s="153"/>
      <c r="BC22" s="153"/>
      <c r="BD22" s="153"/>
      <c r="BE22" s="149"/>
    </row>
    <row r="23" spans="1:57" s="5" customFormat="1" ht="15" customHeight="1" x14ac:dyDescent="0.2">
      <c r="A23" s="339"/>
      <c r="B23" s="5" t="s">
        <v>323</v>
      </c>
      <c r="C23" s="393"/>
      <c r="D23" s="343"/>
      <c r="E23" s="343"/>
      <c r="F23" s="343"/>
      <c r="G23" s="343"/>
      <c r="H23" s="343"/>
      <c r="I23" s="343"/>
      <c r="J23" s="343"/>
      <c r="K23" s="343"/>
      <c r="L23" s="343"/>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AK23" s="343"/>
      <c r="AL23" s="343"/>
      <c r="AM23" s="343"/>
      <c r="AN23" s="343"/>
      <c r="AO23" s="343"/>
      <c r="AP23" s="343"/>
      <c r="AQ23" s="156"/>
      <c r="AR23" s="149"/>
      <c r="AS23" s="149"/>
      <c r="AT23" s="149"/>
      <c r="AU23" s="149"/>
      <c r="AV23" s="149"/>
      <c r="AW23" s="149"/>
      <c r="AX23" s="149"/>
      <c r="AY23" s="149"/>
      <c r="AZ23" s="149"/>
      <c r="BA23" s="149"/>
      <c r="BB23" s="153"/>
      <c r="BC23" s="153"/>
      <c r="BD23" s="153"/>
      <c r="BE23" s="149"/>
    </row>
    <row r="24" spans="1:57" s="5" customFormat="1" ht="15" customHeight="1" x14ac:dyDescent="0.2">
      <c r="A24" s="339"/>
      <c r="B24" s="5" t="s">
        <v>324</v>
      </c>
      <c r="C24" s="393"/>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AK24" s="343"/>
      <c r="AL24" s="343"/>
      <c r="AM24" s="343"/>
      <c r="AN24" s="343"/>
      <c r="AO24" s="343"/>
      <c r="AP24" s="343"/>
      <c r="AQ24" s="156"/>
      <c r="AR24" s="149"/>
      <c r="AS24" s="149"/>
      <c r="AT24" s="149"/>
      <c r="AU24" s="149"/>
      <c r="AV24" s="149"/>
      <c r="AW24" s="149"/>
      <c r="AX24" s="149"/>
      <c r="AY24" s="149"/>
      <c r="AZ24" s="149"/>
      <c r="BA24" s="149"/>
      <c r="BB24" s="153"/>
      <c r="BC24" s="153"/>
      <c r="BD24" s="153"/>
      <c r="BE24" s="149"/>
    </row>
    <row r="25" spans="1:57" s="5" customFormat="1" ht="15" customHeight="1" x14ac:dyDescent="0.2">
      <c r="A25" s="339"/>
      <c r="B25" s="5" t="s">
        <v>325</v>
      </c>
      <c r="C25" s="39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156"/>
      <c r="AR25" s="149"/>
      <c r="AS25" s="149"/>
      <c r="AT25" s="149"/>
      <c r="AU25" s="149"/>
      <c r="AV25" s="149"/>
      <c r="AW25" s="149"/>
      <c r="AX25" s="149"/>
      <c r="AY25" s="149"/>
      <c r="AZ25" s="149"/>
      <c r="BA25" s="149"/>
      <c r="BB25" s="153"/>
      <c r="BC25" s="153"/>
      <c r="BD25" s="153"/>
      <c r="BE25" s="149"/>
    </row>
    <row r="26" spans="1:57" s="5" customFormat="1" ht="15" customHeight="1" x14ac:dyDescent="0.2">
      <c r="A26" s="339"/>
      <c r="B26" s="5" t="s">
        <v>296</v>
      </c>
      <c r="C26" s="39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343"/>
      <c r="AH26" s="343"/>
      <c r="AI26" s="343"/>
      <c r="AJ26" s="343"/>
      <c r="AK26" s="343"/>
      <c r="AL26" s="343"/>
      <c r="AM26" s="343"/>
      <c r="AN26" s="343"/>
      <c r="AO26" s="343"/>
      <c r="AP26" s="343"/>
      <c r="AQ26" s="156"/>
      <c r="AR26" s="149"/>
      <c r="AS26" s="149"/>
      <c r="AT26" s="149"/>
      <c r="AU26" s="149"/>
      <c r="AV26" s="149"/>
      <c r="AW26" s="149"/>
      <c r="AX26" s="149"/>
      <c r="AY26" s="149"/>
      <c r="AZ26" s="149"/>
      <c r="BA26" s="149"/>
      <c r="BB26" s="153"/>
      <c r="BC26" s="153"/>
      <c r="BD26" s="153"/>
      <c r="BE26" s="149"/>
    </row>
    <row r="27" spans="1:57" s="5" customFormat="1" ht="15" customHeight="1" x14ac:dyDescent="0.2">
      <c r="A27" s="339"/>
      <c r="B27" s="5" t="s">
        <v>408</v>
      </c>
      <c r="C27" s="393"/>
      <c r="D27" s="343"/>
      <c r="E27" s="343"/>
      <c r="F27" s="343"/>
      <c r="G27" s="343"/>
      <c r="H27" s="343"/>
      <c r="I27" s="343"/>
      <c r="J27" s="343"/>
      <c r="K27" s="343"/>
      <c r="L27" s="343"/>
      <c r="M27" s="343"/>
      <c r="N27" s="343"/>
      <c r="O27" s="343"/>
      <c r="P27" s="343"/>
      <c r="Q27" s="343"/>
      <c r="R27" s="343"/>
      <c r="S27" s="343"/>
      <c r="T27" s="343"/>
      <c r="U27" s="343"/>
      <c r="V27" s="343"/>
      <c r="W27" s="343"/>
      <c r="X27" s="343"/>
      <c r="Y27" s="343"/>
      <c r="Z27" s="343"/>
      <c r="AA27" s="343"/>
      <c r="AB27" s="343"/>
      <c r="AC27" s="343"/>
      <c r="AD27" s="343"/>
      <c r="AE27" s="343"/>
      <c r="AF27" s="343"/>
      <c r="AG27" s="343"/>
      <c r="AH27" s="343"/>
      <c r="AI27" s="343"/>
      <c r="AJ27" s="343"/>
      <c r="AK27" s="343"/>
      <c r="AL27" s="343"/>
      <c r="AM27" s="343"/>
      <c r="AN27" s="343"/>
      <c r="AO27" s="343"/>
      <c r="AP27" s="343"/>
      <c r="AQ27" s="156"/>
      <c r="AR27" s="149"/>
      <c r="AS27" s="149"/>
      <c r="AT27" s="149"/>
      <c r="AU27" s="149"/>
      <c r="AV27" s="149"/>
      <c r="AW27" s="149"/>
      <c r="AX27" s="149"/>
      <c r="AY27" s="149"/>
      <c r="AZ27" s="149"/>
      <c r="BA27" s="149"/>
      <c r="BB27" s="153"/>
      <c r="BC27" s="153"/>
      <c r="BD27" s="153"/>
      <c r="BE27" s="149"/>
    </row>
    <row r="28" spans="1:57" s="5" customFormat="1" ht="15" customHeight="1" x14ac:dyDescent="0.2">
      <c r="A28" s="339"/>
      <c r="B28" s="5" t="s">
        <v>297</v>
      </c>
      <c r="C28" s="393"/>
      <c r="D28" s="343"/>
      <c r="E28" s="343"/>
      <c r="F28" s="343"/>
      <c r="G28" s="343"/>
      <c r="H28" s="343"/>
      <c r="I28" s="343"/>
      <c r="J28" s="343"/>
      <c r="K28" s="343"/>
      <c r="L28" s="343"/>
      <c r="M28" s="343"/>
      <c r="N28" s="343"/>
      <c r="O28" s="343"/>
      <c r="P28" s="343"/>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156"/>
      <c r="AR28" s="149"/>
      <c r="AS28" s="149"/>
      <c r="AT28" s="149"/>
      <c r="AU28" s="149"/>
      <c r="AV28" s="149"/>
      <c r="AW28" s="149"/>
      <c r="AX28" s="149"/>
      <c r="AY28" s="149"/>
      <c r="AZ28" s="149"/>
      <c r="BA28" s="149"/>
      <c r="BB28" s="153"/>
      <c r="BC28" s="153"/>
      <c r="BD28" s="153"/>
      <c r="BE28" s="149"/>
    </row>
    <row r="29" spans="1:57" s="5" customFormat="1" ht="15" customHeight="1" x14ac:dyDescent="0.2">
      <c r="A29" s="339"/>
      <c r="B29" s="5" t="s">
        <v>409</v>
      </c>
      <c r="C29" s="39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156"/>
      <c r="AR29" s="149"/>
      <c r="AS29" s="149"/>
      <c r="AT29" s="149"/>
      <c r="AU29" s="149"/>
      <c r="AV29" s="149"/>
      <c r="AW29" s="149"/>
      <c r="AX29" s="149"/>
      <c r="AY29" s="149"/>
      <c r="AZ29" s="149"/>
      <c r="BA29" s="149"/>
      <c r="BB29" s="153"/>
      <c r="BC29" s="153"/>
      <c r="BD29" s="153"/>
      <c r="BE29" s="149"/>
    </row>
    <row r="30" spans="1:57" s="5" customFormat="1" ht="15" customHeight="1" thickBot="1" x14ac:dyDescent="0.25">
      <c r="A30" s="339"/>
      <c r="B30" s="343"/>
      <c r="C30" s="343"/>
      <c r="D30" s="343"/>
      <c r="E30" s="343"/>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156"/>
      <c r="AR30" s="149"/>
      <c r="AS30" s="149"/>
      <c r="AT30" s="149"/>
      <c r="AU30" s="149"/>
      <c r="AV30" s="149"/>
      <c r="AW30" s="149"/>
      <c r="AX30" s="149"/>
      <c r="AY30" s="149"/>
      <c r="AZ30" s="149"/>
      <c r="BA30" s="149"/>
      <c r="BB30" s="153"/>
      <c r="BC30" s="153"/>
      <c r="BD30" s="153"/>
      <c r="BE30" s="149"/>
    </row>
    <row r="31" spans="1:57" s="223" customFormat="1" ht="22.5" customHeight="1" thickBot="1" x14ac:dyDescent="0.25">
      <c r="A31" s="222"/>
      <c r="B31" s="350" t="s">
        <v>221</v>
      </c>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2"/>
      <c r="AJ31" s="352"/>
      <c r="AK31" s="352"/>
      <c r="AL31" s="352"/>
      <c r="AM31" s="352"/>
      <c r="AN31" s="352"/>
      <c r="AO31" s="352"/>
      <c r="AP31" s="352"/>
      <c r="AQ31" s="353"/>
      <c r="AR31" s="351"/>
      <c r="AS31" s="351"/>
      <c r="AT31" s="351"/>
      <c r="AU31" s="351"/>
      <c r="AV31" s="351"/>
      <c r="AW31" s="351"/>
      <c r="AX31" s="351"/>
      <c r="AY31" s="351"/>
      <c r="AZ31" s="351"/>
      <c r="BA31" s="351"/>
      <c r="BB31" s="354"/>
      <c r="BC31" s="413"/>
      <c r="BD31" s="414"/>
      <c r="BE31" s="415"/>
    </row>
    <row r="32" spans="1:57" s="113" customFormat="1" ht="8.4" x14ac:dyDescent="0.2">
      <c r="A32" s="111"/>
      <c r="B32" s="355"/>
      <c r="C32" s="356"/>
      <c r="D32" s="356"/>
      <c r="E32" s="357"/>
      <c r="F32" s="357"/>
      <c r="G32" s="357"/>
      <c r="H32" s="357"/>
      <c r="I32" s="357"/>
      <c r="J32" s="357"/>
      <c r="K32" s="357"/>
      <c r="L32" s="357"/>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7"/>
      <c r="AM32" s="357"/>
      <c r="AN32" s="357"/>
      <c r="AO32" s="357"/>
      <c r="AP32" s="357"/>
      <c r="AQ32" s="357"/>
      <c r="AR32" s="358"/>
      <c r="AS32" s="358"/>
      <c r="AT32" s="358"/>
      <c r="AU32" s="358"/>
      <c r="AV32" s="358"/>
      <c r="AW32" s="358"/>
      <c r="AX32" s="358"/>
      <c r="AY32" s="358"/>
      <c r="AZ32" s="358"/>
      <c r="BA32" s="358"/>
      <c r="BB32" s="421"/>
      <c r="BC32" s="277"/>
      <c r="BD32" s="277"/>
      <c r="BE32" s="416"/>
    </row>
    <row r="33" spans="1:58" s="5" customFormat="1" ht="15" customHeight="1" x14ac:dyDescent="0.2">
      <c r="A33" s="445"/>
      <c r="B33" s="359"/>
      <c r="C33" s="692" t="s">
        <v>237</v>
      </c>
      <c r="D33" s="692"/>
      <c r="E33" s="692"/>
      <c r="F33" s="692"/>
      <c r="G33" s="692"/>
      <c r="H33" s="692"/>
      <c r="I33" s="692"/>
      <c r="J33" s="692"/>
      <c r="K33" s="692"/>
      <c r="L33" s="692"/>
      <c r="M33" s="692"/>
      <c r="N33" s="692"/>
      <c r="O33" s="692"/>
      <c r="P33" s="692"/>
      <c r="Q33" s="692"/>
      <c r="R33" s="692"/>
      <c r="S33" s="692"/>
      <c r="T33" s="692"/>
      <c r="U33" s="692"/>
      <c r="V33" s="692"/>
      <c r="W33" s="692"/>
      <c r="X33" s="692"/>
      <c r="Y33" s="692"/>
      <c r="Z33" s="692"/>
      <c r="AA33" s="692"/>
      <c r="AB33" s="692"/>
      <c r="AC33" s="692"/>
      <c r="AD33" s="692"/>
      <c r="AE33" s="692"/>
      <c r="AF33" s="692"/>
      <c r="AG33" s="692"/>
      <c r="AH33" s="692"/>
      <c r="AI33" s="692"/>
      <c r="AJ33" s="692"/>
      <c r="AK33" s="692"/>
      <c r="AL33" s="692"/>
      <c r="AM33" s="692"/>
      <c r="AN33" s="692"/>
      <c r="AO33" s="692"/>
      <c r="AP33" s="692"/>
      <c r="AQ33" s="692"/>
      <c r="AR33" s="692"/>
      <c r="AS33" s="692"/>
      <c r="AT33" s="692"/>
      <c r="AU33" s="692"/>
      <c r="AV33" s="692"/>
      <c r="AW33" s="692"/>
      <c r="AX33" s="692"/>
      <c r="AY33" s="692"/>
      <c r="AZ33" s="692"/>
      <c r="BA33" s="692"/>
      <c r="BB33" s="692"/>
      <c r="BC33" s="153"/>
      <c r="BD33" s="153"/>
      <c r="BE33" s="417"/>
    </row>
    <row r="34" spans="1:58" s="5" customFormat="1" ht="15" customHeight="1" x14ac:dyDescent="0.2">
      <c r="A34" s="445"/>
      <c r="B34" s="359"/>
      <c r="C34" s="692" t="s">
        <v>471</v>
      </c>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153"/>
      <c r="BD34" s="153"/>
      <c r="BE34" s="417"/>
    </row>
    <row r="35" spans="1:58" s="5" customFormat="1" ht="15" customHeight="1" x14ac:dyDescent="0.2">
      <c r="A35" s="445"/>
      <c r="B35" s="359"/>
      <c r="C35" s="254" t="s">
        <v>227</v>
      </c>
      <c r="D35" s="254"/>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7"/>
      <c r="AD35" s="7"/>
      <c r="AE35" s="7"/>
      <c r="AF35" s="7"/>
      <c r="AG35" s="7"/>
      <c r="AH35" s="7"/>
      <c r="AI35" s="7"/>
      <c r="AJ35" s="7"/>
      <c r="AK35" s="7"/>
      <c r="AL35" s="7"/>
      <c r="AM35" s="7"/>
      <c r="AN35" s="7"/>
      <c r="AO35" s="7"/>
      <c r="AP35" s="7"/>
      <c r="AQ35" s="7"/>
      <c r="AR35" s="149"/>
      <c r="AS35" s="149"/>
      <c r="AT35" s="149"/>
      <c r="AU35" s="149"/>
      <c r="AV35" s="149"/>
      <c r="AW35" s="149"/>
      <c r="AX35" s="149"/>
      <c r="AY35" s="149"/>
      <c r="AZ35" s="149"/>
      <c r="BA35" s="149"/>
      <c r="BB35" s="153"/>
      <c r="BC35" s="153"/>
      <c r="BD35" s="153"/>
      <c r="BE35" s="417"/>
    </row>
    <row r="36" spans="1:58" s="5" customFormat="1" ht="15" customHeight="1" x14ac:dyDescent="0.2">
      <c r="A36" s="445"/>
      <c r="B36" s="359"/>
      <c r="C36" s="254" t="s">
        <v>226</v>
      </c>
      <c r="D36" s="254"/>
      <c r="E36" s="221"/>
      <c r="F36" s="221"/>
      <c r="G36" s="221"/>
      <c r="H36" s="221"/>
      <c r="I36" s="221"/>
      <c r="J36" s="221"/>
      <c r="K36" s="221"/>
      <c r="L36" s="221"/>
      <c r="M36" s="221"/>
      <c r="N36" s="221"/>
      <c r="O36" s="221"/>
      <c r="P36" s="221"/>
      <c r="Q36" s="221"/>
      <c r="R36" s="221"/>
      <c r="S36" s="221"/>
      <c r="T36" s="221"/>
      <c r="U36" s="221"/>
      <c r="V36" s="221"/>
      <c r="W36" s="7"/>
      <c r="X36" s="173"/>
      <c r="Y36" s="173"/>
      <c r="Z36" s="173"/>
      <c r="AA36" s="7"/>
      <c r="AB36" s="7"/>
      <c r="AC36" s="7"/>
      <c r="AD36" s="693" t="s">
        <v>199</v>
      </c>
      <c r="AE36" s="693"/>
      <c r="AF36" s="693"/>
      <c r="AG36" s="693"/>
      <c r="AH36" s="693"/>
      <c r="AI36" s="693"/>
      <c r="AJ36" s="693"/>
      <c r="AK36" s="693"/>
      <c r="AL36" s="693"/>
      <c r="AM36" s="693"/>
      <c r="AN36" s="693"/>
      <c r="AO36" s="693"/>
      <c r="AP36" s="693"/>
      <c r="AQ36" s="693"/>
      <c r="AR36" s="693"/>
      <c r="AS36" s="149"/>
      <c r="AT36" s="149"/>
      <c r="AU36" s="149"/>
      <c r="AV36" s="149"/>
      <c r="AW36" s="149"/>
      <c r="AX36" s="149"/>
      <c r="AY36" s="149"/>
      <c r="AZ36" s="7"/>
      <c r="BA36" s="149"/>
      <c r="BB36" s="153"/>
      <c r="BC36" s="153"/>
      <c r="BD36" s="153"/>
      <c r="BE36" s="417"/>
    </row>
    <row r="37" spans="1:58" s="5" customFormat="1" ht="15" customHeight="1" x14ac:dyDescent="0.2">
      <c r="A37" s="445"/>
      <c r="B37" s="361"/>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149"/>
      <c r="AS37" s="149"/>
      <c r="AT37" s="149"/>
      <c r="AU37" s="149"/>
      <c r="AV37" s="149"/>
      <c r="AW37" s="149"/>
      <c r="AX37" s="149"/>
      <c r="AY37" s="149"/>
      <c r="AZ37" s="149"/>
      <c r="BA37" s="149"/>
      <c r="BB37" s="153"/>
      <c r="BC37" s="153"/>
      <c r="BD37" s="153"/>
      <c r="BE37" s="417"/>
    </row>
    <row r="38" spans="1:58" s="5" customFormat="1" ht="15" customHeight="1" x14ac:dyDescent="0.2">
      <c r="A38"/>
      <c r="B38" s="362"/>
      <c r="C38" s="204"/>
      <c r="D38" s="205"/>
      <c r="E38" s="205"/>
      <c r="F38" s="205"/>
      <c r="G38" s="205"/>
      <c r="H38" s="205"/>
      <c r="I38" s="205"/>
      <c r="J38" s="205"/>
      <c r="K38" s="205"/>
      <c r="L38" s="205"/>
      <c r="M38" s="205"/>
      <c r="N38" s="205"/>
      <c r="O38" s="205"/>
      <c r="P38" s="174"/>
      <c r="Q38" s="203"/>
      <c r="R38" s="203"/>
      <c r="S38" s="203"/>
      <c r="T38" s="203"/>
      <c r="U38" s="203"/>
      <c r="V38" s="203"/>
      <c r="W38" s="174"/>
      <c r="X38" s="203"/>
      <c r="Y38" s="203"/>
      <c r="Z38" s="203"/>
      <c r="AA38" s="203"/>
      <c r="AB38" s="203"/>
      <c r="AC38" s="203"/>
      <c r="AD38" s="203"/>
      <c r="AE38" s="203"/>
      <c r="AF38" s="203"/>
      <c r="AG38" s="203"/>
      <c r="AH38" s="202"/>
      <c r="AI38" s="202"/>
      <c r="AJ38" s="202"/>
      <c r="AK38" s="202"/>
      <c r="AL38" s="202"/>
      <c r="AM38" s="202"/>
      <c r="AN38" s="202"/>
      <c r="AO38" s="202"/>
      <c r="AP38" s="202"/>
      <c r="AQ38" s="202"/>
      <c r="AR38" s="202"/>
      <c r="AS38" s="202"/>
      <c r="AT38" s="202"/>
      <c r="AU38" s="202"/>
      <c r="AV38" s="202"/>
      <c r="AW38" s="202"/>
      <c r="AX38" s="202"/>
      <c r="AY38" s="202"/>
      <c r="AZ38" s="202"/>
      <c r="BA38" s="202"/>
      <c r="BB38" s="202"/>
      <c r="BC38" s="16"/>
      <c r="BD38" s="16"/>
      <c r="BE38" s="418"/>
      <c r="BF38"/>
    </row>
    <row r="39" spans="1:58" s="5" customFormat="1" ht="15" customHeight="1" x14ac:dyDescent="0.2">
      <c r="A39"/>
      <c r="B39" s="362"/>
      <c r="C39" s="204"/>
      <c r="D39" s="205"/>
      <c r="E39" s="205"/>
      <c r="F39" s="205"/>
      <c r="G39" s="205"/>
      <c r="H39" s="205"/>
      <c r="I39" s="205"/>
      <c r="J39" s="205"/>
      <c r="K39" s="205"/>
      <c r="L39" s="205"/>
      <c r="M39" s="205"/>
      <c r="N39" s="205"/>
      <c r="O39" s="205"/>
      <c r="P39" s="174"/>
      <c r="Q39" s="203"/>
      <c r="R39" s="203"/>
      <c r="S39" s="203"/>
      <c r="T39" s="203"/>
      <c r="U39" s="203"/>
      <c r="V39" s="203"/>
      <c r="W39" s="174"/>
      <c r="X39" s="203"/>
      <c r="Y39" s="203"/>
      <c r="Z39" s="203"/>
      <c r="AA39" s="203"/>
      <c r="AB39" s="203"/>
      <c r="AC39" s="203"/>
      <c r="AD39" s="203"/>
      <c r="AE39" s="203"/>
      <c r="AF39" s="203"/>
      <c r="AG39" s="203"/>
      <c r="AH39" s="202"/>
      <c r="AI39" s="202"/>
      <c r="AJ39" s="202"/>
      <c r="AK39" s="202"/>
      <c r="AL39" s="202"/>
      <c r="AM39" s="202"/>
      <c r="AN39" s="202"/>
      <c r="AO39" s="202"/>
      <c r="AP39" s="202"/>
      <c r="AQ39" s="202"/>
      <c r="AR39" s="202"/>
      <c r="AS39" s="202"/>
      <c r="AT39" s="202"/>
      <c r="AU39" s="202"/>
      <c r="AV39" s="202"/>
      <c r="AW39" s="202"/>
      <c r="AX39" s="202"/>
      <c r="AY39" s="202"/>
      <c r="AZ39" s="202"/>
      <c r="BA39" s="202"/>
      <c r="BB39" s="202"/>
      <c r="BC39" s="16"/>
      <c r="BD39" s="16"/>
      <c r="BE39" s="418"/>
      <c r="BF39"/>
    </row>
    <row r="40" spans="1:58" s="5" customFormat="1" ht="15" customHeight="1" x14ac:dyDescent="0.2">
      <c r="A40"/>
      <c r="B40" s="363"/>
      <c r="C40" s="7"/>
      <c r="D40" s="205"/>
      <c r="E40" s="205"/>
      <c r="F40" s="205"/>
      <c r="G40" s="205"/>
      <c r="H40" s="205"/>
      <c r="I40" s="205"/>
      <c r="J40" s="205"/>
      <c r="K40" s="205"/>
      <c r="L40" s="205"/>
      <c r="M40" s="205"/>
      <c r="N40" s="205"/>
      <c r="O40" s="205"/>
      <c r="P40" s="174"/>
      <c r="Q40" s="203"/>
      <c r="R40" s="203"/>
      <c r="S40" s="203"/>
      <c r="T40" s="203"/>
      <c r="U40" s="203"/>
      <c r="V40" s="203"/>
      <c r="W40" s="174"/>
      <c r="X40" s="203"/>
      <c r="Y40" s="203"/>
      <c r="Z40" s="203"/>
      <c r="AA40" s="203"/>
      <c r="AB40" s="203"/>
      <c r="AC40" s="203"/>
      <c r="AD40" s="203"/>
      <c r="AE40" s="203"/>
      <c r="AF40" s="203"/>
      <c r="AG40" s="203"/>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16"/>
      <c r="BD40" s="16"/>
      <c r="BE40" s="418"/>
      <c r="BF40"/>
    </row>
    <row r="41" spans="1:58" s="5" customFormat="1" ht="15" customHeight="1" x14ac:dyDescent="0.2">
      <c r="A41"/>
      <c r="B41" s="362"/>
      <c r="C41" s="204"/>
      <c r="D41" s="205"/>
      <c r="E41" s="205"/>
      <c r="F41" s="205"/>
      <c r="G41" s="205"/>
      <c r="H41" s="205"/>
      <c r="I41" s="205"/>
      <c r="J41" s="205"/>
      <c r="K41" s="205"/>
      <c r="L41" s="205"/>
      <c r="M41" s="205"/>
      <c r="N41" s="205"/>
      <c r="O41" s="205"/>
      <c r="P41" s="174"/>
      <c r="Q41" s="203"/>
      <c r="R41" s="203"/>
      <c r="S41" s="203"/>
      <c r="T41" s="203"/>
      <c r="U41" s="203"/>
      <c r="V41" s="203"/>
      <c r="W41" s="174"/>
      <c r="X41" s="203"/>
      <c r="Y41" s="203"/>
      <c r="Z41" s="203"/>
      <c r="AA41" s="203"/>
      <c r="AB41" s="203"/>
      <c r="AC41" s="203"/>
      <c r="AD41" s="203"/>
      <c r="AE41" s="203"/>
      <c r="AF41" s="203"/>
      <c r="AG41" s="203"/>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16"/>
      <c r="BD41" s="16"/>
      <c r="BE41" s="418"/>
      <c r="BF41"/>
    </row>
    <row r="42" spans="1:58" s="5" customFormat="1" ht="15" customHeight="1" x14ac:dyDescent="0.2">
      <c r="A42"/>
      <c r="B42" s="362"/>
      <c r="C42" s="204"/>
      <c r="D42" s="205"/>
      <c r="E42" s="205"/>
      <c r="F42" s="205"/>
      <c r="G42" s="205"/>
      <c r="H42" s="205"/>
      <c r="I42" s="205"/>
      <c r="J42" s="205"/>
      <c r="K42" s="205"/>
      <c r="L42" s="205"/>
      <c r="M42" s="205"/>
      <c r="N42" s="205"/>
      <c r="O42" s="205"/>
      <c r="P42" s="174"/>
      <c r="Q42" s="203"/>
      <c r="R42" s="203"/>
      <c r="S42" s="203"/>
      <c r="T42" s="203"/>
      <c r="U42" s="203"/>
      <c r="V42" s="203"/>
      <c r="W42" s="174"/>
      <c r="X42" s="203"/>
      <c r="Y42" s="203"/>
      <c r="Z42" s="203"/>
      <c r="AA42" s="203"/>
      <c r="AB42" s="203"/>
      <c r="AC42" s="203"/>
      <c r="AD42" s="203"/>
      <c r="AE42" s="203"/>
      <c r="AF42" s="203"/>
      <c r="AG42" s="203"/>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16"/>
      <c r="BD42" s="16"/>
      <c r="BE42" s="418"/>
      <c r="BF42"/>
    </row>
    <row r="43" spans="1:58" s="5" customFormat="1" ht="15" customHeight="1" x14ac:dyDescent="0.2">
      <c r="A43"/>
      <c r="B43" s="362"/>
      <c r="C43" s="204"/>
      <c r="D43" s="205"/>
      <c r="E43" s="205"/>
      <c r="F43" s="205"/>
      <c r="G43" s="205"/>
      <c r="H43" s="205"/>
      <c r="I43" s="205"/>
      <c r="J43" s="205"/>
      <c r="K43" s="205"/>
      <c r="L43" s="205"/>
      <c r="M43" s="205"/>
      <c r="N43" s="205"/>
      <c r="O43" s="205"/>
      <c r="P43" s="174"/>
      <c r="Q43" s="203"/>
      <c r="R43" s="203"/>
      <c r="S43" s="203"/>
      <c r="T43" s="203"/>
      <c r="U43" s="203"/>
      <c r="V43" s="203"/>
      <c r="W43" s="174"/>
      <c r="X43" s="203"/>
      <c r="Y43" s="203"/>
      <c r="Z43" s="203"/>
      <c r="AA43" s="203"/>
      <c r="AB43" s="203"/>
      <c r="AC43" s="203"/>
      <c r="AD43" s="203"/>
      <c r="AE43" s="203"/>
      <c r="AF43" s="203"/>
      <c r="AG43" s="203"/>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16"/>
      <c r="BD43" s="16"/>
      <c r="BE43" s="418"/>
      <c r="BF43"/>
    </row>
    <row r="44" spans="1:58" s="5" customFormat="1" ht="15" customHeight="1" x14ac:dyDescent="0.2">
      <c r="A44"/>
      <c r="B44" s="362"/>
      <c r="C44" s="204"/>
      <c r="D44" s="205"/>
      <c r="E44" s="205"/>
      <c r="F44" s="205"/>
      <c r="G44" s="205"/>
      <c r="H44" s="205"/>
      <c r="I44" s="205"/>
      <c r="J44" s="205"/>
      <c r="K44" s="205"/>
      <c r="L44" s="205"/>
      <c r="M44" s="205"/>
      <c r="N44" s="205"/>
      <c r="O44" s="205"/>
      <c r="P44" s="174"/>
      <c r="Q44" s="203"/>
      <c r="R44" s="203"/>
      <c r="S44" s="203"/>
      <c r="T44" s="203"/>
      <c r="U44" s="203"/>
      <c r="V44" s="203"/>
      <c r="W44" s="174"/>
      <c r="X44" s="203"/>
      <c r="Y44" s="203"/>
      <c r="Z44" s="203"/>
      <c r="AA44" s="203"/>
      <c r="AB44" s="203"/>
      <c r="AC44" s="203"/>
      <c r="AD44" s="203"/>
      <c r="AE44" s="203"/>
      <c r="AF44" s="203"/>
      <c r="AG44" s="203"/>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16"/>
      <c r="BD44" s="16"/>
      <c r="BE44" s="418"/>
      <c r="BF44"/>
    </row>
    <row r="45" spans="1:58" s="5" customFormat="1" ht="15" customHeight="1" x14ac:dyDescent="0.2">
      <c r="A45"/>
      <c r="B45" s="362"/>
      <c r="C45" s="204"/>
      <c r="D45" s="205"/>
      <c r="E45" s="205"/>
      <c r="F45" s="205"/>
      <c r="G45" s="205"/>
      <c r="H45" s="205"/>
      <c r="I45" s="205"/>
      <c r="J45" s="205"/>
      <c r="K45" s="205"/>
      <c r="L45" s="205"/>
      <c r="M45" s="205"/>
      <c r="N45" s="205"/>
      <c r="O45" s="205"/>
      <c r="P45" s="174"/>
      <c r="Q45" s="203"/>
      <c r="R45" s="203"/>
      <c r="S45" s="203"/>
      <c r="T45" s="203"/>
      <c r="U45" s="203"/>
      <c r="V45" s="203"/>
      <c r="W45" s="174"/>
      <c r="X45" s="203"/>
      <c r="Y45" s="203"/>
      <c r="Z45" s="203"/>
      <c r="AA45" s="203"/>
      <c r="AB45" s="203"/>
      <c r="AC45" s="203"/>
      <c r="AD45" s="203"/>
      <c r="AE45" s="203"/>
      <c r="AF45" s="203"/>
      <c r="AG45" s="203"/>
      <c r="AH45" s="202"/>
      <c r="AI45" s="202"/>
      <c r="AJ45" s="202"/>
      <c r="AK45" s="202"/>
      <c r="AL45" s="202"/>
      <c r="AM45" s="202"/>
      <c r="AN45" s="202"/>
      <c r="AO45" s="202"/>
      <c r="AP45" s="202"/>
      <c r="AQ45" s="202"/>
      <c r="AR45" s="202"/>
      <c r="AS45" s="202"/>
      <c r="AT45" s="202"/>
      <c r="AU45" s="202"/>
      <c r="AV45" s="202"/>
      <c r="AW45" s="202"/>
      <c r="AX45" s="202"/>
      <c r="AY45" s="202"/>
      <c r="AZ45" s="202"/>
      <c r="BA45" s="202"/>
      <c r="BB45" s="202"/>
      <c r="BC45" s="16"/>
      <c r="BD45" s="16"/>
      <c r="BE45" s="418"/>
      <c r="BF45"/>
    </row>
    <row r="46" spans="1:58" s="5" customFormat="1" ht="15" customHeight="1" x14ac:dyDescent="0.2">
      <c r="A46"/>
      <c r="B46" s="362"/>
      <c r="C46" s="204"/>
      <c r="D46" s="205"/>
      <c r="E46" s="205"/>
      <c r="F46" s="205"/>
      <c r="G46" s="205"/>
      <c r="H46" s="205"/>
      <c r="I46" s="205"/>
      <c r="J46" s="205"/>
      <c r="K46" s="205"/>
      <c r="L46" s="205"/>
      <c r="M46" s="205"/>
      <c r="N46" s="205"/>
      <c r="O46" s="205"/>
      <c r="P46" s="174"/>
      <c r="Q46" s="203"/>
      <c r="R46" s="203"/>
      <c r="S46" s="203"/>
      <c r="T46" s="203"/>
      <c r="U46" s="203"/>
      <c r="V46" s="203"/>
      <c r="W46" s="174"/>
      <c r="X46" s="203"/>
      <c r="Y46" s="203"/>
      <c r="Z46" s="203"/>
      <c r="AA46" s="203"/>
      <c r="AB46" s="203"/>
      <c r="AC46" s="203"/>
      <c r="AD46" s="203"/>
      <c r="AE46" s="203"/>
      <c r="AF46" s="203"/>
      <c r="AG46" s="203"/>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16"/>
      <c r="BD46" s="16"/>
      <c r="BE46" s="418"/>
      <c r="BF46"/>
    </row>
    <row r="47" spans="1:58" s="5" customFormat="1" ht="15" customHeight="1" x14ac:dyDescent="0.2">
      <c r="A47"/>
      <c r="B47" s="362"/>
      <c r="C47" s="204"/>
      <c r="D47" s="205"/>
      <c r="E47" s="205"/>
      <c r="F47" s="205"/>
      <c r="G47" s="205"/>
      <c r="H47" s="205"/>
      <c r="I47" s="205"/>
      <c r="J47" s="205"/>
      <c r="K47" s="205"/>
      <c r="L47" s="205"/>
      <c r="M47" s="205"/>
      <c r="N47" s="205"/>
      <c r="O47" s="205"/>
      <c r="P47" s="174"/>
      <c r="Q47" s="203"/>
      <c r="R47" s="203"/>
      <c r="S47" s="203"/>
      <c r="T47" s="203"/>
      <c r="U47" s="203"/>
      <c r="V47" s="203"/>
      <c r="W47" s="174"/>
      <c r="X47" s="203"/>
      <c r="Y47" s="203"/>
      <c r="Z47" s="203"/>
      <c r="AA47" s="203"/>
      <c r="AB47" s="203"/>
      <c r="AC47" s="203"/>
      <c r="AD47" s="203"/>
      <c r="AE47" s="203"/>
      <c r="AF47" s="203"/>
      <c r="AG47" s="203"/>
      <c r="AH47" s="202"/>
      <c r="AI47" s="202"/>
      <c r="AJ47" s="202"/>
      <c r="AK47" s="202"/>
      <c r="AL47" s="202"/>
      <c r="AM47" s="202"/>
      <c r="AN47" s="202"/>
      <c r="AO47" s="202"/>
      <c r="AP47" s="202"/>
      <c r="AQ47" s="202"/>
      <c r="AR47" s="202"/>
      <c r="AS47" s="202"/>
      <c r="AT47" s="202"/>
      <c r="AU47" s="202"/>
      <c r="AV47" s="202"/>
      <c r="AW47" s="202"/>
      <c r="AX47" s="202"/>
      <c r="AY47" s="202"/>
      <c r="AZ47" s="202"/>
      <c r="BA47" s="202"/>
      <c r="BB47" s="202"/>
      <c r="BC47" s="16"/>
      <c r="BD47" s="16"/>
      <c r="BE47" s="418"/>
      <c r="BF47"/>
    </row>
    <row r="48" spans="1:58" s="5" customFormat="1" ht="15" customHeight="1" x14ac:dyDescent="0.2">
      <c r="A48"/>
      <c r="B48" s="362"/>
      <c r="C48" s="204"/>
      <c r="D48" s="205"/>
      <c r="E48" s="205"/>
      <c r="F48" s="205"/>
      <c r="G48" s="205"/>
      <c r="H48" s="205"/>
      <c r="I48" s="205"/>
      <c r="J48" s="205"/>
      <c r="K48" s="205"/>
      <c r="L48" s="205"/>
      <c r="M48" s="205"/>
      <c r="N48" s="205"/>
      <c r="O48" s="205"/>
      <c r="P48" s="174"/>
      <c r="Q48" s="203"/>
      <c r="R48" s="203"/>
      <c r="S48" s="203"/>
      <c r="T48" s="203"/>
      <c r="U48" s="203"/>
      <c r="V48" s="203"/>
      <c r="W48" s="174"/>
      <c r="X48" s="203"/>
      <c r="Y48" s="203"/>
      <c r="Z48" s="203"/>
      <c r="AA48" s="203"/>
      <c r="AB48" s="203"/>
      <c r="AC48" s="203"/>
      <c r="AD48" s="203"/>
      <c r="AE48" s="203"/>
      <c r="AF48" s="203"/>
      <c r="AG48" s="203"/>
      <c r="AH48" s="202"/>
      <c r="AI48" s="202"/>
      <c r="AJ48" s="202"/>
      <c r="AK48" s="202"/>
      <c r="AL48" s="202"/>
      <c r="AM48" s="202"/>
      <c r="AN48" s="202"/>
      <c r="AO48" s="202"/>
      <c r="AP48" s="202"/>
      <c r="AQ48" s="202"/>
      <c r="AR48" s="202"/>
      <c r="AS48" s="202"/>
      <c r="AT48" s="202"/>
      <c r="AU48" s="202"/>
      <c r="AV48" s="202"/>
      <c r="AW48" s="202"/>
      <c r="AX48" s="202"/>
      <c r="AY48" s="202"/>
      <c r="AZ48" s="202"/>
      <c r="BA48" s="202"/>
      <c r="BB48" s="202"/>
      <c r="BC48" s="16"/>
      <c r="BD48" s="16"/>
      <c r="BE48" s="418"/>
      <c r="BF48"/>
    </row>
    <row r="49" spans="1:58" s="5" customFormat="1" ht="15" customHeight="1" x14ac:dyDescent="0.2">
      <c r="A49"/>
      <c r="B49" s="362"/>
      <c r="C49" s="204"/>
      <c r="D49" s="205"/>
      <c r="E49" s="205"/>
      <c r="F49" s="205"/>
      <c r="G49" s="205"/>
      <c r="H49" s="205"/>
      <c r="I49" s="205"/>
      <c r="J49" s="205"/>
      <c r="K49" s="205"/>
      <c r="L49" s="205"/>
      <c r="M49" s="205"/>
      <c r="N49" s="205"/>
      <c r="O49" s="205"/>
      <c r="P49" s="174"/>
      <c r="Q49" s="203"/>
      <c r="R49" s="203"/>
      <c r="S49" s="203"/>
      <c r="T49" s="203"/>
      <c r="U49" s="203"/>
      <c r="V49" s="203"/>
      <c r="W49" s="174"/>
      <c r="X49" s="203"/>
      <c r="Y49" s="203"/>
      <c r="Z49" s="203"/>
      <c r="AA49" s="203"/>
      <c r="AB49" s="203"/>
      <c r="AC49" s="203"/>
      <c r="AD49" s="203"/>
      <c r="AE49" s="203"/>
      <c r="AF49" s="203"/>
      <c r="AG49" s="203"/>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16"/>
      <c r="BD49" s="16"/>
      <c r="BE49" s="418"/>
      <c r="BF49"/>
    </row>
    <row r="50" spans="1:58" s="5" customFormat="1" ht="15" customHeight="1" x14ac:dyDescent="0.2">
      <c r="A50"/>
      <c r="B50" s="362"/>
      <c r="C50" s="204"/>
      <c r="D50" s="205"/>
      <c r="E50" s="205"/>
      <c r="F50" s="205"/>
      <c r="G50" s="205"/>
      <c r="H50" s="205"/>
      <c r="I50" s="205"/>
      <c r="J50" s="205"/>
      <c r="K50" s="205"/>
      <c r="L50" s="205"/>
      <c r="M50" s="205"/>
      <c r="N50" s="205"/>
      <c r="O50" s="205"/>
      <c r="P50" s="174"/>
      <c r="Q50" s="203"/>
      <c r="R50" s="203"/>
      <c r="S50" s="203"/>
      <c r="T50" s="203"/>
      <c r="U50" s="203"/>
      <c r="V50" s="203"/>
      <c r="W50" s="174"/>
      <c r="X50" s="203"/>
      <c r="Y50" s="203"/>
      <c r="Z50" s="203"/>
      <c r="AA50" s="203"/>
      <c r="AB50" s="203"/>
      <c r="AC50" s="203"/>
      <c r="AD50" s="203"/>
      <c r="AE50" s="203"/>
      <c r="AF50" s="203"/>
      <c r="AG50" s="203"/>
      <c r="AH50" s="202"/>
      <c r="AI50" s="202"/>
      <c r="AJ50" s="202"/>
      <c r="AK50" s="202"/>
      <c r="AL50" s="202"/>
      <c r="AM50" s="202"/>
      <c r="AN50" s="202"/>
      <c r="AO50" s="202"/>
      <c r="AP50" s="202"/>
      <c r="AQ50" s="202"/>
      <c r="AR50" s="202"/>
      <c r="AS50" s="202"/>
      <c r="AT50" s="202"/>
      <c r="AU50" s="202"/>
      <c r="AV50" s="202"/>
      <c r="AW50" s="202"/>
      <c r="AX50" s="202"/>
      <c r="AY50" s="202"/>
      <c r="AZ50" s="202"/>
      <c r="BA50" s="202"/>
      <c r="BB50" s="202"/>
      <c r="BC50" s="16"/>
      <c r="BD50" s="16"/>
      <c r="BE50" s="418"/>
      <c r="BF50"/>
    </row>
    <row r="51" spans="1:58" s="5" customFormat="1" ht="15" customHeight="1" x14ac:dyDescent="0.2">
      <c r="A51"/>
      <c r="B51" s="362"/>
      <c r="C51" s="204"/>
      <c r="D51" s="205"/>
      <c r="E51" s="205"/>
      <c r="F51" s="205"/>
      <c r="G51" s="205"/>
      <c r="H51" s="205"/>
      <c r="I51" s="205"/>
      <c r="J51" s="205"/>
      <c r="K51" s="205"/>
      <c r="L51" s="205"/>
      <c r="M51" s="205"/>
      <c r="N51" s="205"/>
      <c r="O51" s="205"/>
      <c r="P51" s="174"/>
      <c r="Q51" s="203"/>
      <c r="R51" s="203"/>
      <c r="S51" s="203"/>
      <c r="T51" s="203"/>
      <c r="U51" s="203"/>
      <c r="V51" s="203"/>
      <c r="W51" s="174"/>
      <c r="X51" s="203"/>
      <c r="Y51" s="203"/>
      <c r="Z51" s="203"/>
      <c r="AA51" s="203"/>
      <c r="AB51" s="203"/>
      <c r="AC51" s="203"/>
      <c r="AD51" s="203"/>
      <c r="AE51" s="203"/>
      <c r="AF51" s="203"/>
      <c r="AG51" s="203"/>
      <c r="AH51" s="202"/>
      <c r="AI51" s="202"/>
      <c r="AJ51" s="202"/>
      <c r="AK51" s="202"/>
      <c r="AL51" s="202"/>
      <c r="AM51" s="202"/>
      <c r="AN51" s="202"/>
      <c r="AO51" s="204"/>
      <c r="AP51" s="204"/>
      <c r="AQ51" s="202"/>
      <c r="AR51" s="202"/>
      <c r="AS51" s="202"/>
      <c r="AT51" s="202"/>
      <c r="AU51" s="202"/>
      <c r="AV51" s="202"/>
      <c r="AW51" s="202"/>
      <c r="AX51" s="202"/>
      <c r="AY51" s="202"/>
      <c r="AZ51" s="202"/>
      <c r="BA51" s="202"/>
      <c r="BB51" s="202"/>
      <c r="BC51" s="16"/>
      <c r="BD51" s="16"/>
      <c r="BE51" s="418"/>
      <c r="BF51"/>
    </row>
    <row r="52" spans="1:58" s="5" customFormat="1" ht="15" customHeight="1" x14ac:dyDescent="0.2">
      <c r="A52"/>
      <c r="B52" s="362"/>
      <c r="C52" s="204"/>
      <c r="D52" s="205"/>
      <c r="E52" s="205"/>
      <c r="F52" s="205"/>
      <c r="G52" s="205"/>
      <c r="H52" s="205"/>
      <c r="I52" s="205"/>
      <c r="J52" s="205"/>
      <c r="K52" s="205"/>
      <c r="L52" s="205"/>
      <c r="M52" s="205"/>
      <c r="N52" s="205"/>
      <c r="O52" s="205"/>
      <c r="P52" s="174"/>
      <c r="Q52" s="203"/>
      <c r="R52" s="203"/>
      <c r="S52" s="203"/>
      <c r="T52" s="203"/>
      <c r="U52" s="203"/>
      <c r="V52" s="203"/>
      <c r="W52" s="174"/>
      <c r="X52" s="203"/>
      <c r="Y52" s="203"/>
      <c r="Z52" s="203"/>
      <c r="AA52" s="203"/>
      <c r="AB52" s="203"/>
      <c r="AC52" s="203"/>
      <c r="AD52" s="203"/>
      <c r="AE52" s="203"/>
      <c r="AF52" s="203"/>
      <c r="AG52" s="203"/>
      <c r="AH52" s="202"/>
      <c r="AI52" s="202"/>
      <c r="AJ52" s="202"/>
      <c r="AK52" s="202"/>
      <c r="AL52" s="202"/>
      <c r="AM52" s="202"/>
      <c r="AN52" s="202"/>
      <c r="AO52" s="202"/>
      <c r="AP52" s="202"/>
      <c r="AQ52" s="202"/>
      <c r="AR52" s="202"/>
      <c r="AS52" s="202"/>
      <c r="AT52" s="202"/>
      <c r="AU52" s="202"/>
      <c r="AV52" s="202"/>
      <c r="AW52" s="202"/>
      <c r="AX52" s="202"/>
      <c r="AY52" s="202"/>
      <c r="AZ52" s="202"/>
      <c r="BA52" s="202"/>
      <c r="BB52" s="202"/>
      <c r="BC52" s="16"/>
      <c r="BD52" s="16"/>
      <c r="BE52" s="418"/>
      <c r="BF52"/>
    </row>
    <row r="53" spans="1:58" s="5" customFormat="1" ht="15" customHeight="1" x14ac:dyDescent="0.2">
      <c r="A53"/>
      <c r="B53" s="362"/>
      <c r="C53" s="204"/>
      <c r="D53" s="205"/>
      <c r="E53" s="205"/>
      <c r="F53" s="205"/>
      <c r="G53" s="205"/>
      <c r="H53" s="205"/>
      <c r="I53" s="205"/>
      <c r="J53" s="205"/>
      <c r="K53" s="205"/>
      <c r="L53" s="205"/>
      <c r="M53" s="205"/>
      <c r="N53" s="205"/>
      <c r="O53" s="205"/>
      <c r="P53" s="174"/>
      <c r="Q53" s="203"/>
      <c r="R53" s="203"/>
      <c r="S53" s="203"/>
      <c r="T53" s="203"/>
      <c r="U53" s="203"/>
      <c r="V53" s="203"/>
      <c r="W53" s="174"/>
      <c r="X53" s="203"/>
      <c r="Y53" s="203"/>
      <c r="Z53" s="203"/>
      <c r="AA53" s="203"/>
      <c r="AB53" s="203"/>
      <c r="AC53" s="203"/>
      <c r="AD53" s="203"/>
      <c r="AE53" s="203"/>
      <c r="AF53" s="203"/>
      <c r="AG53" s="203"/>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16"/>
      <c r="BD53" s="16"/>
      <c r="BE53" s="418"/>
      <c r="BF53"/>
    </row>
    <row r="54" spans="1:58" s="5" customFormat="1" ht="15" customHeight="1" thickBot="1" x14ac:dyDescent="0.25">
      <c r="A54"/>
      <c r="B54" s="364"/>
      <c r="C54" s="365"/>
      <c r="D54" s="366"/>
      <c r="E54" s="366"/>
      <c r="F54" s="366"/>
      <c r="G54" s="366"/>
      <c r="H54" s="366"/>
      <c r="I54" s="366"/>
      <c r="J54" s="366"/>
      <c r="K54" s="366"/>
      <c r="L54" s="366"/>
      <c r="M54" s="366"/>
      <c r="N54" s="366"/>
      <c r="O54" s="366"/>
      <c r="P54" s="367"/>
      <c r="Q54" s="368"/>
      <c r="R54" s="368"/>
      <c r="S54" s="368"/>
      <c r="T54" s="368"/>
      <c r="U54" s="368"/>
      <c r="V54" s="368"/>
      <c r="W54" s="367"/>
      <c r="X54" s="368"/>
      <c r="Y54" s="368"/>
      <c r="Z54" s="368"/>
      <c r="AA54" s="368"/>
      <c r="AB54" s="368"/>
      <c r="AC54" s="368"/>
      <c r="AD54" s="368"/>
      <c r="AE54" s="368"/>
      <c r="AF54" s="368"/>
      <c r="AG54" s="368"/>
      <c r="AH54" s="369"/>
      <c r="AI54" s="369"/>
      <c r="AJ54" s="369"/>
      <c r="AK54" s="369"/>
      <c r="AL54" s="369"/>
      <c r="AM54" s="369"/>
      <c r="AN54" s="369"/>
      <c r="AO54" s="369"/>
      <c r="AP54" s="369"/>
      <c r="AQ54" s="369"/>
      <c r="AR54" s="369"/>
      <c r="AS54" s="369"/>
      <c r="AT54" s="369"/>
      <c r="AU54" s="369"/>
      <c r="AV54" s="369"/>
      <c r="AW54" s="369"/>
      <c r="AX54" s="369"/>
      <c r="AY54" s="369"/>
      <c r="AZ54" s="369"/>
      <c r="BA54" s="369"/>
      <c r="BB54" s="369"/>
      <c r="BC54" s="419"/>
      <c r="BD54" s="419"/>
      <c r="BE54" s="420"/>
      <c r="BF54"/>
    </row>
    <row r="55" spans="1:58" s="5" customFormat="1" ht="15" thickBot="1" x14ac:dyDescent="0.25">
      <c r="A55"/>
      <c r="B55" s="204"/>
      <c r="C55" s="204"/>
      <c r="D55" s="205"/>
      <c r="E55" s="205"/>
      <c r="F55" s="205"/>
      <c r="G55" s="205"/>
      <c r="H55" s="205"/>
      <c r="I55" s="205"/>
      <c r="J55" s="205"/>
      <c r="K55" s="205"/>
      <c r="L55" s="205"/>
      <c r="M55" s="205"/>
      <c r="N55" s="205"/>
      <c r="O55" s="205"/>
      <c r="P55" s="174"/>
      <c r="Q55" s="203"/>
      <c r="R55" s="203"/>
      <c r="S55" s="203"/>
      <c r="T55" s="203"/>
      <c r="U55" s="203"/>
      <c r="V55" s="203"/>
      <c r="W55" s="174"/>
      <c r="X55" s="203"/>
      <c r="Y55" s="203"/>
      <c r="Z55" s="203"/>
      <c r="AA55" s="203"/>
      <c r="AB55" s="203"/>
      <c r="AC55" s="203"/>
      <c r="AD55" s="203"/>
      <c r="AE55" s="203"/>
      <c r="AF55" s="203"/>
      <c r="AG55" s="203"/>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c r="BD55"/>
      <c r="BE55"/>
      <c r="BF55"/>
    </row>
    <row r="56" spans="1:58" s="5" customFormat="1" ht="21.6" thickBot="1" x14ac:dyDescent="0.25">
      <c r="A56"/>
      <c r="B56" s="690">
        <v>1</v>
      </c>
      <c r="C56" s="691"/>
      <c r="D56" s="407"/>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400"/>
      <c r="AY56" s="400"/>
      <c r="AZ56" s="400"/>
      <c r="BA56" s="400"/>
      <c r="BB56" s="400"/>
      <c r="BC56" s="400"/>
      <c r="BD56" s="400"/>
      <c r="BE56" s="401"/>
      <c r="BF56"/>
    </row>
    <row r="57" spans="1:58" x14ac:dyDescent="0.2">
      <c r="B57" s="212"/>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213"/>
    </row>
    <row r="58" spans="1:58" ht="21.75" customHeight="1" x14ac:dyDescent="0.2">
      <c r="B58" s="212"/>
      <c r="C58" s="394"/>
      <c r="D58" s="395" t="s">
        <v>253</v>
      </c>
      <c r="E58" s="395"/>
      <c r="F58" s="395"/>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213"/>
    </row>
    <row r="59" spans="1:58" ht="13.8" thickBot="1" x14ac:dyDescent="0.25">
      <c r="B59" s="212"/>
      <c r="C59" s="395"/>
      <c r="D59" s="395"/>
      <c r="E59" s="395"/>
      <c r="F59" s="395"/>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213"/>
    </row>
    <row r="60" spans="1:58" ht="26.25" customHeight="1" thickTop="1" x14ac:dyDescent="0.2">
      <c r="B60" s="212"/>
      <c r="C60" s="395" t="s">
        <v>473</v>
      </c>
      <c r="D60" s="395"/>
      <c r="E60" s="395"/>
      <c r="F60" s="395"/>
      <c r="G60" s="16"/>
      <c r="H60" s="16"/>
      <c r="I60" s="16"/>
      <c r="J60" s="16"/>
      <c r="K60" s="16"/>
      <c r="L60" s="16"/>
      <c r="M60" s="16"/>
      <c r="N60" s="16"/>
      <c r="O60" s="16"/>
      <c r="P60" s="16"/>
      <c r="Q60" s="16"/>
      <c r="R60" s="16"/>
      <c r="S60" s="16"/>
      <c r="T60" s="685" t="s">
        <v>474</v>
      </c>
      <c r="U60" s="686"/>
      <c r="V60" s="686"/>
      <c r="W60" s="686"/>
      <c r="X60" s="686"/>
      <c r="Y60" s="686"/>
      <c r="Z60" s="686"/>
      <c r="AA60" s="686"/>
      <c r="AB60" s="686"/>
      <c r="AC60" s="686"/>
      <c r="AD60" s="686"/>
      <c r="AE60" s="686"/>
      <c r="AF60" s="686"/>
      <c r="AG60" s="686"/>
      <c r="AH60" s="686"/>
      <c r="AI60" s="686"/>
      <c r="AJ60" s="686"/>
      <c r="AK60" s="686"/>
      <c r="AL60" s="686"/>
      <c r="AM60" s="686"/>
      <c r="AN60" s="686"/>
      <c r="AO60" s="686"/>
      <c r="AP60" s="686"/>
      <c r="AQ60" s="686"/>
      <c r="AR60" s="686"/>
      <c r="AS60" s="686"/>
      <c r="AT60" s="686"/>
      <c r="AU60" s="686"/>
      <c r="AV60" s="686"/>
      <c r="AW60" s="686"/>
      <c r="AX60" s="686"/>
      <c r="AY60" s="686"/>
      <c r="AZ60" s="686"/>
      <c r="BA60" s="687"/>
      <c r="BB60" s="396"/>
      <c r="BC60" s="397"/>
      <c r="BD60" s="397"/>
      <c r="BE60" s="402"/>
    </row>
    <row r="61" spans="1:58" ht="13.8" thickBot="1" x14ac:dyDescent="0.25">
      <c r="B61" s="212"/>
      <c r="C61" s="395"/>
      <c r="D61" s="395"/>
      <c r="E61" s="395"/>
      <c r="F61" s="395"/>
      <c r="G61" s="16"/>
      <c r="H61" s="16"/>
      <c r="I61" s="16"/>
      <c r="J61" s="16"/>
      <c r="K61" s="16"/>
      <c r="L61" s="16"/>
      <c r="M61" s="16"/>
      <c r="N61" s="16"/>
      <c r="O61" s="16"/>
      <c r="P61" s="16"/>
      <c r="Q61" s="16"/>
      <c r="R61" s="16"/>
      <c r="S61" s="16"/>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398"/>
      <c r="AY61" s="398"/>
      <c r="AZ61" s="398"/>
      <c r="BA61" s="398"/>
      <c r="BB61" s="398"/>
      <c r="BC61" s="398"/>
      <c r="BD61" s="16"/>
      <c r="BE61" s="213"/>
    </row>
    <row r="62" spans="1:58" ht="26.25" customHeight="1" thickTop="1" x14ac:dyDescent="0.2">
      <c r="B62" s="212"/>
      <c r="C62" s="395" t="s">
        <v>394</v>
      </c>
      <c r="D62" s="395"/>
      <c r="E62" s="395"/>
      <c r="F62" s="395"/>
      <c r="G62" s="16"/>
      <c r="H62" s="16"/>
      <c r="I62" s="16"/>
      <c r="J62" s="16"/>
      <c r="K62" s="16"/>
      <c r="L62" s="16"/>
      <c r="M62" s="16"/>
      <c r="N62" s="16"/>
      <c r="O62" s="16"/>
      <c r="P62" s="16"/>
      <c r="Q62" s="16"/>
      <c r="R62" s="16"/>
      <c r="S62" s="16"/>
      <c r="T62" s="682" t="str">
        <f>IF(T60="選択してください","－",IF(T60="東京","第 1 ゾーン","第 2 ゾーン"))</f>
        <v>第 2 ゾーン</v>
      </c>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4"/>
      <c r="BB62" s="16"/>
      <c r="BC62" s="16"/>
      <c r="BD62" s="16"/>
      <c r="BE62" s="213"/>
    </row>
    <row r="63" spans="1:58" ht="13.8" thickBot="1" x14ac:dyDescent="0.25">
      <c r="B63" s="212"/>
      <c r="C63" s="395"/>
      <c r="D63" s="395"/>
      <c r="E63" s="395"/>
      <c r="F63" s="395"/>
      <c r="G63" s="16"/>
      <c r="H63" s="16"/>
      <c r="I63" s="16"/>
      <c r="J63" s="16"/>
      <c r="K63" s="16"/>
      <c r="L63" s="16"/>
      <c r="M63" s="16"/>
      <c r="N63" s="16"/>
      <c r="O63" s="16"/>
      <c r="P63" s="16"/>
      <c r="Q63" s="16"/>
      <c r="R63" s="16"/>
      <c r="S63" s="16"/>
      <c r="T63" s="398"/>
      <c r="U63" s="398"/>
      <c r="V63" s="398"/>
      <c r="W63" s="398"/>
      <c r="X63" s="398"/>
      <c r="Y63" s="398"/>
      <c r="Z63" s="398"/>
      <c r="AA63" s="398"/>
      <c r="AB63" s="398"/>
      <c r="AC63" s="398"/>
      <c r="AD63" s="398"/>
      <c r="AE63" s="398"/>
      <c r="AF63" s="398"/>
      <c r="AG63" s="398"/>
      <c r="AH63" s="398"/>
      <c r="AI63" s="398"/>
      <c r="AJ63" s="398"/>
      <c r="AK63" s="398"/>
      <c r="AL63" s="398"/>
      <c r="AM63" s="398"/>
      <c r="AN63" s="398"/>
      <c r="AO63" s="398"/>
      <c r="AP63" s="398"/>
      <c r="AQ63" s="398"/>
      <c r="AR63" s="398"/>
      <c r="AS63" s="398"/>
      <c r="AT63" s="398"/>
      <c r="AU63" s="398"/>
      <c r="AV63" s="398"/>
      <c r="AW63" s="398"/>
      <c r="AX63" s="398"/>
      <c r="AY63" s="398"/>
      <c r="AZ63" s="398"/>
      <c r="BA63" s="398"/>
      <c r="BB63" s="398"/>
      <c r="BC63" s="398"/>
      <c r="BD63" s="16"/>
      <c r="BE63" s="213"/>
    </row>
    <row r="64" spans="1:58" ht="26.25" customHeight="1" thickTop="1" x14ac:dyDescent="0.2">
      <c r="B64" s="212"/>
      <c r="C64" s="395" t="s">
        <v>241</v>
      </c>
      <c r="D64" s="395"/>
      <c r="E64" s="395"/>
      <c r="F64" s="395"/>
      <c r="G64" s="16"/>
      <c r="H64" s="16"/>
      <c r="I64" s="16"/>
      <c r="J64" s="16"/>
      <c r="K64" s="16"/>
      <c r="L64" s="16"/>
      <c r="M64" s="16"/>
      <c r="N64" s="16"/>
      <c r="O64" s="16"/>
      <c r="P64" s="16"/>
      <c r="Q64" s="16"/>
      <c r="R64" s="16"/>
      <c r="S64" s="16"/>
      <c r="T64" s="675" t="s">
        <v>103</v>
      </c>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7"/>
      <c r="BB64" s="16"/>
      <c r="BC64" s="16"/>
      <c r="BD64" s="16"/>
      <c r="BE64" s="213"/>
    </row>
    <row r="65" spans="2:60" ht="13.8" thickBot="1" x14ac:dyDescent="0.25">
      <c r="B65" s="212"/>
      <c r="C65" s="395"/>
      <c r="D65" s="395"/>
      <c r="E65" s="395"/>
      <c r="F65" s="395"/>
      <c r="G65" s="16"/>
      <c r="H65" s="16"/>
      <c r="I65" s="16"/>
      <c r="J65" s="16"/>
      <c r="K65" s="16"/>
      <c r="L65" s="16"/>
      <c r="M65" s="16"/>
      <c r="N65" s="16"/>
      <c r="O65" s="16"/>
      <c r="P65" s="16"/>
      <c r="Q65" s="16"/>
      <c r="R65" s="16"/>
      <c r="S65" s="16"/>
      <c r="T65" s="398"/>
      <c r="U65" s="398"/>
      <c r="V65" s="398"/>
      <c r="W65" s="398"/>
      <c r="X65" s="398"/>
      <c r="Y65" s="398"/>
      <c r="Z65" s="398"/>
      <c r="AA65" s="398"/>
      <c r="AB65" s="398"/>
      <c r="AC65" s="398"/>
      <c r="AD65" s="398"/>
      <c r="AE65" s="398"/>
      <c r="AF65" s="398"/>
      <c r="AG65" s="398"/>
      <c r="AH65" s="398"/>
      <c r="AI65" s="398"/>
      <c r="AJ65" s="398"/>
      <c r="AK65" s="398"/>
      <c r="AL65" s="398"/>
      <c r="AM65" s="398"/>
      <c r="AN65" s="398"/>
      <c r="AO65" s="398"/>
      <c r="AP65" s="398"/>
      <c r="AQ65" s="398"/>
      <c r="AR65" s="398"/>
      <c r="AS65" s="398"/>
      <c r="AT65" s="398"/>
      <c r="AU65" s="398"/>
      <c r="AV65" s="398"/>
      <c r="AW65" s="398"/>
      <c r="AX65" s="398"/>
      <c r="AY65" s="398"/>
      <c r="AZ65" s="398"/>
      <c r="BA65" s="398"/>
      <c r="BB65" s="398"/>
      <c r="BC65" s="398"/>
      <c r="BD65" s="16"/>
      <c r="BE65" s="213"/>
    </row>
    <row r="66" spans="2:60" ht="26.25" customHeight="1" thickTop="1" x14ac:dyDescent="0.2">
      <c r="B66" s="212"/>
      <c r="C66" s="395" t="s">
        <v>242</v>
      </c>
      <c r="D66" s="395"/>
      <c r="E66" s="395"/>
      <c r="F66" s="395"/>
      <c r="G66" s="16"/>
      <c r="H66" s="16"/>
      <c r="I66" s="696"/>
      <c r="J66" s="696"/>
      <c r="K66" s="696"/>
      <c r="L66" s="696"/>
      <c r="M66" s="696"/>
      <c r="N66" s="696"/>
      <c r="O66" s="696"/>
      <c r="P66" s="696"/>
      <c r="Q66" s="696"/>
      <c r="R66" s="696"/>
      <c r="S66" s="697"/>
      <c r="T66" s="675" t="s">
        <v>103</v>
      </c>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6"/>
      <c r="AY66" s="676"/>
      <c r="AZ66" s="676"/>
      <c r="BA66" s="677"/>
      <c r="BB66" s="679" t="str">
        <f>IF(T60="選択してください","",IF(T66="選択してください","",IF(T60="石狩",CONCATENATE(IF(COUNTIF(T66,"*10GbE*"),"415/","411/"),VLOOKUP(T66,config!C$506:D$511,2,FALSE)),IF(T60="東京",CONCATENATE("413/",VLOOKUP(T66,config!C$512:D$514,2,FALSE),"")))))</f>
        <v/>
      </c>
      <c r="BC66" s="679"/>
      <c r="BD66" s="679"/>
      <c r="BE66" s="680"/>
      <c r="BH66" s="424"/>
    </row>
    <row r="67" spans="2:60" ht="13.8" thickBot="1" x14ac:dyDescent="0.25">
      <c r="B67" s="212"/>
      <c r="C67" s="395"/>
      <c r="D67" s="395"/>
      <c r="E67" s="395"/>
      <c r="F67" s="395"/>
      <c r="G67" s="16"/>
      <c r="H67" s="16"/>
      <c r="I67" s="16"/>
      <c r="J67" s="16"/>
      <c r="K67" s="16"/>
      <c r="L67" s="16"/>
      <c r="M67" s="16"/>
      <c r="N67" s="16"/>
      <c r="O67" s="16"/>
      <c r="P67" s="16"/>
      <c r="Q67" s="16"/>
      <c r="R67" s="16"/>
      <c r="S67" s="16"/>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8"/>
      <c r="AY67" s="398"/>
      <c r="AZ67" s="398"/>
      <c r="BA67" s="398"/>
      <c r="BB67" s="398"/>
      <c r="BC67" s="398"/>
      <c r="BD67" s="399"/>
      <c r="BE67" s="403"/>
      <c r="BF67" s="229"/>
      <c r="BG67" s="229"/>
    </row>
    <row r="68" spans="2:60" ht="26.25" customHeight="1" thickTop="1" x14ac:dyDescent="0.2">
      <c r="B68" s="212"/>
      <c r="C68" s="395" t="s">
        <v>243</v>
      </c>
      <c r="D68" s="395"/>
      <c r="E68" s="395"/>
      <c r="F68" s="395"/>
      <c r="G68" s="16"/>
      <c r="H68" s="16"/>
      <c r="I68" s="16"/>
      <c r="J68" s="16"/>
      <c r="K68" s="16"/>
      <c r="L68" s="16"/>
      <c r="M68" s="16"/>
      <c r="N68" s="16"/>
      <c r="O68" s="16"/>
      <c r="P68" s="16"/>
      <c r="Q68" s="16"/>
      <c r="R68" s="16"/>
      <c r="S68" s="16"/>
      <c r="T68" s="675" t="s">
        <v>103</v>
      </c>
      <c r="U68" s="676"/>
      <c r="V68" s="676"/>
      <c r="W68" s="676"/>
      <c r="X68" s="676"/>
      <c r="Y68" s="676"/>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7"/>
      <c r="BB68" s="679">
        <f>VLOOKUP(T68,config!C$22:D$31,2,FALSE)</f>
        <v>0</v>
      </c>
      <c r="BC68" s="679"/>
      <c r="BD68" s="679"/>
      <c r="BE68" s="680"/>
    </row>
    <row r="69" spans="2:60" ht="13.8" thickBot="1" x14ac:dyDescent="0.25">
      <c r="B69" s="212"/>
      <c r="C69" s="395"/>
      <c r="D69" s="395"/>
      <c r="E69" s="395"/>
      <c r="F69" s="395"/>
      <c r="G69" s="16"/>
      <c r="H69" s="16"/>
      <c r="I69" s="16"/>
      <c r="J69" s="16"/>
      <c r="K69" s="16"/>
      <c r="L69" s="16"/>
      <c r="M69" s="16"/>
      <c r="N69" s="16"/>
      <c r="O69" s="16"/>
      <c r="P69" s="16"/>
      <c r="Q69" s="16"/>
      <c r="R69" s="16"/>
      <c r="S69" s="16"/>
      <c r="T69" s="398"/>
      <c r="U69" s="398"/>
      <c r="V69" s="398"/>
      <c r="W69" s="398"/>
      <c r="X69" s="398"/>
      <c r="Y69" s="398"/>
      <c r="Z69" s="398"/>
      <c r="AA69" s="398"/>
      <c r="AB69" s="398"/>
      <c r="AC69" s="398"/>
      <c r="AD69" s="398"/>
      <c r="AE69" s="398"/>
      <c r="AF69" s="398"/>
      <c r="AG69" s="398"/>
      <c r="AH69" s="398"/>
      <c r="AI69" s="398"/>
      <c r="AJ69" s="398"/>
      <c r="AK69" s="398"/>
      <c r="AL69" s="398"/>
      <c r="AM69" s="398"/>
      <c r="AN69" s="398"/>
      <c r="AO69" s="398"/>
      <c r="AP69" s="398"/>
      <c r="AQ69" s="398"/>
      <c r="AR69" s="398"/>
      <c r="AS69" s="398"/>
      <c r="AT69" s="398"/>
      <c r="AU69" s="398"/>
      <c r="AV69" s="398"/>
      <c r="AW69" s="398"/>
      <c r="AX69" s="398"/>
      <c r="AY69" s="398"/>
      <c r="AZ69" s="398"/>
      <c r="BA69" s="398"/>
      <c r="BB69" s="398"/>
      <c r="BC69" s="398"/>
      <c r="BD69" s="399"/>
      <c r="BE69" s="403"/>
      <c r="BF69" s="229"/>
      <c r="BG69" s="229"/>
    </row>
    <row r="70" spans="2:60" ht="37.5" customHeight="1" thickTop="1" x14ac:dyDescent="0.2">
      <c r="B70" s="212"/>
      <c r="C70" s="681" t="s">
        <v>301</v>
      </c>
      <c r="D70" s="681"/>
      <c r="E70" s="681"/>
      <c r="F70" s="681"/>
      <c r="G70" s="681"/>
      <c r="H70" s="681"/>
      <c r="I70" s="681"/>
      <c r="J70" s="681"/>
      <c r="K70" s="681"/>
      <c r="L70" s="681"/>
      <c r="M70" s="681"/>
      <c r="N70" s="681"/>
      <c r="O70" s="681"/>
      <c r="P70" s="681"/>
      <c r="Q70" s="681"/>
      <c r="R70" s="681"/>
      <c r="S70" s="681"/>
      <c r="T70" s="675" t="str">
        <f>IF(COUNTIF(T68,"*Windows*"),"選択してください","－")</f>
        <v>－</v>
      </c>
      <c r="U70" s="676"/>
      <c r="V70" s="676"/>
      <c r="W70" s="676"/>
      <c r="X70" s="676"/>
      <c r="Y70" s="676"/>
      <c r="Z70" s="676"/>
      <c r="AA70" s="676"/>
      <c r="AB70" s="676"/>
      <c r="AC70" s="676"/>
      <c r="AD70" s="676"/>
      <c r="AE70" s="676"/>
      <c r="AF70" s="676"/>
      <c r="AG70" s="676"/>
      <c r="AH70" s="676"/>
      <c r="AI70" s="676"/>
      <c r="AJ70" s="676"/>
      <c r="AK70" s="676"/>
      <c r="AL70" s="676"/>
      <c r="AM70" s="676"/>
      <c r="AN70" s="676"/>
      <c r="AO70" s="676"/>
      <c r="AP70" s="676"/>
      <c r="AQ70" s="676"/>
      <c r="AR70" s="676"/>
      <c r="AS70" s="676"/>
      <c r="AT70" s="676"/>
      <c r="AU70" s="676"/>
      <c r="AV70" s="676"/>
      <c r="AW70" s="676"/>
      <c r="AX70" s="676"/>
      <c r="AY70" s="676"/>
      <c r="AZ70" s="676"/>
      <c r="BA70" s="677"/>
      <c r="BB70" s="679" t="str">
        <f>IFERROR(IF(T66="選択してください","",IF(COUNTIF(T66,"*1330*"),CONCATENATE("72/",VLOOKUP(T70,config!C$475:D$479,2,FALSE)),IF(COUNTIF(T66,"*2CPU*"),CONCATENATE("72/",VLOOKUP(T70,config!C$495:D$499,2,FALSE)),CONCATENATE("72/",VLOOKUP(T70,config!C$485:D$489,2,FALSE))))),"")</f>
        <v/>
      </c>
      <c r="BC70" s="679"/>
      <c r="BD70" s="679"/>
      <c r="BE70" s="680"/>
    </row>
    <row r="71" spans="2:60" ht="13.8" thickBot="1" x14ac:dyDescent="0.25">
      <c r="B71" s="212"/>
      <c r="C71" s="395"/>
      <c r="D71" s="395"/>
      <c r="E71" s="395"/>
      <c r="F71" s="395"/>
      <c r="G71" s="16"/>
      <c r="H71" s="16"/>
      <c r="I71" s="16"/>
      <c r="J71" s="16"/>
      <c r="K71" s="16"/>
      <c r="L71" s="16"/>
      <c r="M71" s="16"/>
      <c r="N71" s="16"/>
      <c r="O71" s="16"/>
      <c r="P71" s="16"/>
      <c r="Q71" s="16"/>
      <c r="R71" s="16"/>
      <c r="S71" s="16"/>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9"/>
      <c r="BE71" s="403"/>
      <c r="BF71" s="229"/>
      <c r="BG71" s="229"/>
    </row>
    <row r="72" spans="2:60" ht="26.25" customHeight="1" thickTop="1" x14ac:dyDescent="0.2">
      <c r="B72" s="212"/>
      <c r="C72" s="395" t="s">
        <v>245</v>
      </c>
      <c r="D72" s="395"/>
      <c r="E72" s="395"/>
      <c r="F72" s="698" t="s">
        <v>393</v>
      </c>
      <c r="G72" s="698"/>
      <c r="H72" s="698"/>
      <c r="I72" s="698"/>
      <c r="J72" s="698"/>
      <c r="K72" s="698"/>
      <c r="L72" s="698"/>
      <c r="M72" s="698"/>
      <c r="N72" s="698"/>
      <c r="O72" s="698"/>
      <c r="P72" s="698"/>
      <c r="Q72" s="698"/>
      <c r="R72" s="698"/>
      <c r="S72" s="698"/>
      <c r="T72" s="675" t="s">
        <v>103</v>
      </c>
      <c r="U72" s="676"/>
      <c r="V72" s="676"/>
      <c r="W72" s="676"/>
      <c r="X72" s="676"/>
      <c r="Y72" s="676"/>
      <c r="Z72" s="676"/>
      <c r="AA72" s="676"/>
      <c r="AB72" s="676"/>
      <c r="AC72" s="676"/>
      <c r="AD72" s="676"/>
      <c r="AE72" s="676"/>
      <c r="AF72" s="676"/>
      <c r="AG72" s="676"/>
      <c r="AH72" s="676"/>
      <c r="AI72" s="676"/>
      <c r="AJ72" s="676"/>
      <c r="AK72" s="676"/>
      <c r="AL72" s="676"/>
      <c r="AM72" s="676"/>
      <c r="AN72" s="676"/>
      <c r="AO72" s="676"/>
      <c r="AP72" s="676"/>
      <c r="AQ72" s="676"/>
      <c r="AR72" s="676"/>
      <c r="AS72" s="676"/>
      <c r="AT72" s="676"/>
      <c r="AU72" s="676"/>
      <c r="AV72" s="676"/>
      <c r="AW72" s="676"/>
      <c r="AX72" s="676"/>
      <c r="AY72" s="676"/>
      <c r="AZ72" s="676"/>
      <c r="BA72" s="677"/>
      <c r="BB72" s="679" t="str">
        <f>IF(T72="選択してください","",IF(T72="16GB（標準）","",IF(T72="32GB（標準）","",CONCATENATE(IF(T60="石狩","412/",IF(T60="東京","414/","")),IF(COUNTIF(T66,"*1330*"),VLOOKUP(T72,config!C$313:D$322,2,FALSE),VLOOKUP(T72,config!C$328:D$362,2,FALSE))))))</f>
        <v/>
      </c>
      <c r="BC72" s="679"/>
      <c r="BD72" s="679"/>
      <c r="BE72" s="680"/>
    </row>
    <row r="73" spans="2:60" ht="13.8" thickBot="1" x14ac:dyDescent="0.25">
      <c r="B73" s="212"/>
      <c r="C73" s="395"/>
      <c r="D73" s="395"/>
      <c r="E73" s="395"/>
      <c r="F73" s="395"/>
      <c r="G73" s="16"/>
      <c r="H73" s="16"/>
      <c r="I73" s="16"/>
      <c r="J73" s="16"/>
      <c r="K73" s="16"/>
      <c r="L73" s="16"/>
      <c r="M73" s="16"/>
      <c r="N73" s="16"/>
      <c r="O73" s="16"/>
      <c r="P73" s="16"/>
      <c r="Q73" s="16"/>
      <c r="R73" s="16"/>
      <c r="S73" s="16"/>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c r="AR73" s="398"/>
      <c r="AS73" s="398"/>
      <c r="AT73" s="398"/>
      <c r="AU73" s="398"/>
      <c r="AV73" s="398"/>
      <c r="AW73" s="398"/>
      <c r="AX73" s="398"/>
      <c r="AY73" s="398"/>
      <c r="AZ73" s="398"/>
      <c r="BA73" s="398"/>
      <c r="BB73" s="398"/>
      <c r="BC73" s="398"/>
      <c r="BD73" s="399"/>
      <c r="BE73" s="403"/>
      <c r="BF73" s="229"/>
      <c r="BG73" s="229"/>
    </row>
    <row r="74" spans="2:60" ht="26.25" customHeight="1" thickTop="1" x14ac:dyDescent="0.2">
      <c r="B74" s="212"/>
      <c r="C74" s="395" t="s">
        <v>255</v>
      </c>
      <c r="D74" s="395"/>
      <c r="E74" s="395"/>
      <c r="F74" s="395"/>
      <c r="G74" s="16"/>
      <c r="H74" s="16"/>
      <c r="I74" s="696" t="str">
        <f>IF(AND(COUNTIF(T66,"*1330*"),COUNTIF(T74,"*SAS 1.2TB*")),"※サーバモデルがFujitsu RX1330 M1の場合、SAS 1.2TBはご選択いただけません。","")</f>
        <v/>
      </c>
      <c r="J74" s="696"/>
      <c r="K74" s="696"/>
      <c r="L74" s="696"/>
      <c r="M74" s="696"/>
      <c r="N74" s="696"/>
      <c r="O74" s="696"/>
      <c r="P74" s="696"/>
      <c r="Q74" s="696"/>
      <c r="R74" s="696"/>
      <c r="S74" s="697"/>
      <c r="T74" s="675" t="s">
        <v>103</v>
      </c>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7"/>
      <c r="BB74" s="679" t="str">
        <f>IF(T74="選択してください","",CONCATENATE(IF(COUNTIF(T66,"*10GbE*"),"415/",IF(T60="石狩","411/",IF(T60="東京","413/",""))),VLOOKUP(T74,config!C$383:D$392,2,FALSE)))</f>
        <v/>
      </c>
      <c r="BC74" s="679"/>
      <c r="BD74" s="679"/>
      <c r="BE74" s="680"/>
    </row>
    <row r="75" spans="2:60" ht="13.8" thickBot="1" x14ac:dyDescent="0.25">
      <c r="B75" s="212"/>
      <c r="C75" s="395"/>
      <c r="D75" s="395"/>
      <c r="E75" s="395"/>
      <c r="F75" s="395"/>
      <c r="G75" s="16"/>
      <c r="H75" s="16"/>
      <c r="I75" s="698" t="s">
        <v>445</v>
      </c>
      <c r="J75" s="699"/>
      <c r="K75" s="699"/>
      <c r="L75" s="699"/>
      <c r="M75" s="699"/>
      <c r="N75" s="699"/>
      <c r="O75" s="699"/>
      <c r="P75" s="16"/>
      <c r="Q75" s="16"/>
      <c r="R75" s="16"/>
      <c r="S75" s="16"/>
      <c r="T75" s="398"/>
      <c r="U75" s="398"/>
      <c r="V75" s="398"/>
      <c r="W75" s="398"/>
      <c r="X75" s="398"/>
      <c r="Y75" s="398"/>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9"/>
      <c r="BE75" s="403"/>
      <c r="BF75" s="229"/>
      <c r="BG75" s="229"/>
    </row>
    <row r="76" spans="2:60" ht="26.25" customHeight="1" thickTop="1" x14ac:dyDescent="0.2">
      <c r="B76" s="212"/>
      <c r="C76" s="395" t="s">
        <v>254</v>
      </c>
      <c r="D76" s="395"/>
      <c r="E76" s="395"/>
      <c r="F76" s="395"/>
      <c r="G76" s="16"/>
      <c r="H76" s="16"/>
      <c r="I76" s="699"/>
      <c r="J76" s="699"/>
      <c r="K76" s="699"/>
      <c r="L76" s="699"/>
      <c r="M76" s="699"/>
      <c r="N76" s="699"/>
      <c r="O76" s="699"/>
      <c r="P76" s="423" t="s">
        <v>390</v>
      </c>
      <c r="Q76" s="16"/>
      <c r="R76" s="16"/>
      <c r="S76" s="16"/>
      <c r="T76" s="675" t="s">
        <v>295</v>
      </c>
      <c r="U76" s="676"/>
      <c r="V76" s="676"/>
      <c r="W76" s="676"/>
      <c r="X76" s="676"/>
      <c r="Y76" s="676"/>
      <c r="Z76" s="676"/>
      <c r="AA76" s="676"/>
      <c r="AB76" s="676"/>
      <c r="AC76" s="676"/>
      <c r="AD76" s="676"/>
      <c r="AE76" s="676"/>
      <c r="AF76" s="676"/>
      <c r="AG76" s="676"/>
      <c r="AH76" s="676"/>
      <c r="AI76" s="676"/>
      <c r="AJ76" s="676"/>
      <c r="AK76" s="676"/>
      <c r="AL76" s="676"/>
      <c r="AM76" s="676"/>
      <c r="AN76" s="676"/>
      <c r="AO76" s="676"/>
      <c r="AP76" s="676"/>
      <c r="AQ76" s="676"/>
      <c r="AR76" s="676"/>
      <c r="AS76" s="676"/>
      <c r="AT76" s="676"/>
      <c r="AU76" s="676"/>
      <c r="AV76" s="676"/>
      <c r="AW76" s="676"/>
      <c r="AX76" s="676"/>
      <c r="AY76" s="676"/>
      <c r="AZ76" s="676"/>
      <c r="BA76" s="677"/>
      <c r="BB76" s="679" t="str">
        <f>IF(T76="利用しない　※利用する場合は選択してください","",CONCATENATE(IF(T60="石狩","412/",IF(T60="東京","414/","")),VLOOKUP(T76,config!C$413:D$422,2,FALSE)))</f>
        <v/>
      </c>
      <c r="BC76" s="679"/>
      <c r="BD76" s="679"/>
      <c r="BE76" s="680"/>
    </row>
    <row r="77" spans="2:60" ht="3.75" customHeight="1" thickBot="1" x14ac:dyDescent="0.25">
      <c r="B77" s="212"/>
      <c r="C77" s="395"/>
      <c r="D77" s="395"/>
      <c r="E77" s="395"/>
      <c r="F77" s="395"/>
      <c r="G77" s="16"/>
      <c r="H77" s="16"/>
      <c r="I77" s="16"/>
      <c r="J77" s="16"/>
      <c r="K77" s="16"/>
      <c r="L77" s="16"/>
      <c r="M77" s="16"/>
      <c r="N77" s="16"/>
      <c r="O77" s="16"/>
      <c r="P77" s="423"/>
      <c r="Q77" s="16"/>
      <c r="R77" s="16"/>
      <c r="S77" s="16"/>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90"/>
      <c r="BE77" s="412"/>
      <c r="BF77" s="344"/>
      <c r="BG77" s="344"/>
    </row>
    <row r="78" spans="2:60" ht="26.25" customHeight="1" thickTop="1" x14ac:dyDescent="0.2">
      <c r="B78" s="212"/>
      <c r="C78" s="701" t="s">
        <v>469</v>
      </c>
      <c r="D78" s="701"/>
      <c r="E78" s="701"/>
      <c r="F78" s="701"/>
      <c r="G78" s="701"/>
      <c r="H78" s="701"/>
      <c r="I78" s="701"/>
      <c r="J78" s="701"/>
      <c r="K78" s="701"/>
      <c r="L78" s="701"/>
      <c r="M78" s="701"/>
      <c r="N78" s="16"/>
      <c r="O78" s="16"/>
      <c r="P78" s="423" t="s">
        <v>391</v>
      </c>
      <c r="Q78" s="16"/>
      <c r="R78" s="16"/>
      <c r="S78" s="16"/>
      <c r="T78" s="702" t="s">
        <v>295</v>
      </c>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3"/>
      <c r="BA78" s="704"/>
      <c r="BB78" s="679" t="str">
        <f>IF(T78="利用しない　※利用する場合は選択してください","",CONCATENATE(IF(T60="石狩","412/",IF(T60="東京","414/","")),VLOOKUP(T78,config!C$413:D$422,2,FALSE)))</f>
        <v/>
      </c>
      <c r="BC78" s="679"/>
      <c r="BD78" s="679"/>
      <c r="BE78" s="680"/>
    </row>
    <row r="79" spans="2:60" ht="3.75" customHeight="1" thickBot="1" x14ac:dyDescent="0.25">
      <c r="B79" s="212"/>
      <c r="C79" s="395"/>
      <c r="D79" s="395"/>
      <c r="E79" s="395"/>
      <c r="F79" s="395"/>
      <c r="G79" s="16"/>
      <c r="H79" s="16"/>
      <c r="I79" s="16"/>
      <c r="J79" s="16"/>
      <c r="K79" s="16"/>
      <c r="L79" s="16"/>
      <c r="M79" s="16"/>
      <c r="N79" s="16"/>
      <c r="O79" s="16"/>
      <c r="P79" s="423"/>
      <c r="Q79" s="16"/>
      <c r="R79" s="16"/>
      <c r="S79" s="16"/>
      <c r="T79" s="374"/>
      <c r="U79" s="374"/>
      <c r="V79" s="374"/>
      <c r="W79" s="374"/>
      <c r="X79" s="374"/>
      <c r="Y79" s="374"/>
      <c r="Z79" s="374"/>
      <c r="AA79" s="374"/>
      <c r="AB79" s="374"/>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90"/>
      <c r="BE79" s="412"/>
      <c r="BF79" s="344"/>
      <c r="BG79" s="344"/>
    </row>
    <row r="80" spans="2:60" ht="26.25" customHeight="1" thickTop="1" x14ac:dyDescent="0.2">
      <c r="B80" s="212"/>
      <c r="C80" s="395"/>
      <c r="D80" s="395"/>
      <c r="E80" s="395"/>
      <c r="F80" s="395"/>
      <c r="G80" s="16"/>
      <c r="H80" s="16"/>
      <c r="I80" s="16"/>
      <c r="J80" s="16"/>
      <c r="K80" s="16"/>
      <c r="L80" s="16"/>
      <c r="M80" s="16"/>
      <c r="N80" s="16"/>
      <c r="O80" s="16"/>
      <c r="P80" s="423" t="s">
        <v>392</v>
      </c>
      <c r="Q80" s="16"/>
      <c r="R80" s="16"/>
      <c r="S80" s="16"/>
      <c r="T80" s="675" t="s">
        <v>295</v>
      </c>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6"/>
      <c r="AY80" s="676"/>
      <c r="AZ80" s="676"/>
      <c r="BA80" s="677"/>
      <c r="BB80" s="679" t="str">
        <f>IF(T80="利用しない　※利用する場合は選択してください","",CONCATENATE(IF(T60="石狩","412/",IF(T60="東京","414/","")),VLOOKUP(T80,config!C$413:D$422,2,FALSE)))</f>
        <v/>
      </c>
      <c r="BC80" s="679"/>
      <c r="BD80" s="679"/>
      <c r="BE80" s="680"/>
    </row>
    <row r="81" spans="1:59" ht="13.8" thickBot="1" x14ac:dyDescent="0.25">
      <c r="B81" s="212"/>
      <c r="C81" s="395"/>
      <c r="D81" s="395"/>
      <c r="E81" s="395"/>
      <c r="F81" s="395"/>
      <c r="G81" s="16"/>
      <c r="H81" s="16"/>
      <c r="I81" s="16"/>
      <c r="J81" s="16"/>
      <c r="K81" s="16"/>
      <c r="L81" s="16"/>
      <c r="M81" s="16"/>
      <c r="N81" s="16"/>
      <c r="O81" s="16"/>
      <c r="P81" s="16"/>
      <c r="Q81" s="16"/>
      <c r="R81" s="16"/>
      <c r="S81" s="16"/>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9"/>
      <c r="BE81" s="403"/>
      <c r="BF81" s="229"/>
      <c r="BG81" s="229"/>
    </row>
    <row r="82" spans="1:59" ht="37.5" customHeight="1" thickTop="1" x14ac:dyDescent="0.2">
      <c r="B82" s="212"/>
      <c r="C82" s="395" t="s">
        <v>419</v>
      </c>
      <c r="D82" s="395"/>
      <c r="E82" s="395"/>
      <c r="F82" s="395"/>
      <c r="G82" s="16"/>
      <c r="H82" s="16"/>
      <c r="I82" s="16"/>
      <c r="J82" s="16"/>
      <c r="K82" s="16"/>
      <c r="L82" s="698" t="s">
        <v>468</v>
      </c>
      <c r="M82" s="698"/>
      <c r="N82" s="698"/>
      <c r="O82" s="698"/>
      <c r="P82" s="698"/>
      <c r="Q82" s="698"/>
      <c r="R82" s="698"/>
      <c r="S82" s="700"/>
      <c r="T82" s="675" t="str">
        <f>IF(COUNTIF(T66,"*1330*10GbE*"),"－","利用しない　※利用する場合は選択してください")</f>
        <v>利用しない　※利用する場合は選択してください</v>
      </c>
      <c r="U82" s="676"/>
      <c r="V82" s="676"/>
      <c r="W82" s="676"/>
      <c r="X82" s="676"/>
      <c r="Y82" s="676"/>
      <c r="Z82" s="676"/>
      <c r="AA82" s="676"/>
      <c r="AB82" s="676"/>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676"/>
      <c r="AY82" s="676"/>
      <c r="AZ82" s="676"/>
      <c r="BA82" s="677"/>
      <c r="BB82" s="679" t="str">
        <f>IFERROR(IF(T82="利用しない　※利用する場合は選択してください","",CONCATENATE(IF(T60="石狩","412/",IF(T60="東京","414/","")),VLOOKUP(T82,config!C$458:D$467,2,FALSE))),"")</f>
        <v/>
      </c>
      <c r="BC82" s="679"/>
      <c r="BD82" s="679"/>
      <c r="BE82" s="680"/>
    </row>
    <row r="83" spans="1:59" x14ac:dyDescent="0.2">
      <c r="B83" s="212"/>
      <c r="C83" s="395"/>
      <c r="D83" s="395"/>
      <c r="E83" s="395"/>
      <c r="F83" s="395"/>
      <c r="G83" s="16"/>
      <c r="H83" s="16"/>
      <c r="I83" s="16"/>
      <c r="J83" s="16"/>
      <c r="K83" s="16"/>
      <c r="L83" s="16"/>
      <c r="M83" s="16"/>
      <c r="N83" s="16"/>
      <c r="O83" s="16"/>
      <c r="P83" s="16"/>
      <c r="Q83" s="16"/>
      <c r="R83" s="16"/>
      <c r="S83" s="16"/>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9"/>
      <c r="BE83" s="403"/>
      <c r="BF83" s="229"/>
      <c r="BG83" s="229"/>
    </row>
    <row r="84" spans="1:59" ht="21.75" customHeight="1" x14ac:dyDescent="0.2">
      <c r="B84" s="212"/>
      <c r="C84" s="394"/>
      <c r="D84" s="395" t="s">
        <v>410</v>
      </c>
      <c r="E84" s="395"/>
      <c r="F84" s="395"/>
      <c r="G84" s="16"/>
      <c r="H84" s="16"/>
      <c r="I84" s="16"/>
      <c r="J84" s="16"/>
      <c r="K84" s="16"/>
      <c r="L84" s="16"/>
      <c r="M84" s="16"/>
      <c r="N84" s="16"/>
      <c r="O84" s="16"/>
      <c r="P84" s="16"/>
      <c r="Q84" s="16"/>
      <c r="R84" s="16"/>
      <c r="S84" s="16"/>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9"/>
      <c r="BE84" s="403"/>
      <c r="BF84" s="229"/>
      <c r="BG84" s="229"/>
    </row>
    <row r="85" spans="1:59" ht="13.8" thickBot="1" x14ac:dyDescent="0.25">
      <c r="B85" s="212"/>
      <c r="C85" s="395"/>
      <c r="D85" s="395"/>
      <c r="E85" s="395"/>
      <c r="F85" s="395"/>
      <c r="G85" s="16"/>
      <c r="H85" s="16"/>
      <c r="I85" s="16"/>
      <c r="J85" s="16"/>
      <c r="K85" s="16"/>
      <c r="L85" s="16"/>
      <c r="M85" s="16"/>
      <c r="N85" s="16"/>
      <c r="O85" s="16"/>
      <c r="P85" s="16"/>
      <c r="Q85" s="16"/>
      <c r="R85" s="16"/>
      <c r="S85" s="16"/>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16"/>
      <c r="BC85" s="16"/>
      <c r="BD85" s="399"/>
      <c r="BE85" s="403"/>
      <c r="BF85" s="229"/>
      <c r="BG85" s="229"/>
    </row>
    <row r="86" spans="1:59" ht="26.25" customHeight="1" thickTop="1" x14ac:dyDescent="0.2">
      <c r="B86" s="212"/>
      <c r="C86" s="395" t="s">
        <v>244</v>
      </c>
      <c r="D86" s="395"/>
      <c r="E86" s="395"/>
      <c r="F86" s="395"/>
      <c r="G86" s="16"/>
      <c r="H86" s="16"/>
      <c r="I86" s="16"/>
      <c r="J86" s="16"/>
      <c r="K86" s="16"/>
      <c r="L86" s="16"/>
      <c r="M86" s="16"/>
      <c r="N86" s="16"/>
      <c r="O86" s="16"/>
      <c r="P86" s="16"/>
      <c r="Q86" s="16"/>
      <c r="R86" s="16"/>
      <c r="S86" s="16"/>
      <c r="T86" s="675" t="s">
        <v>103</v>
      </c>
      <c r="U86" s="676"/>
      <c r="V86" s="676"/>
      <c r="W86" s="676"/>
      <c r="X86" s="676"/>
      <c r="Y86" s="676"/>
      <c r="Z86" s="676"/>
      <c r="AA86" s="676"/>
      <c r="AB86" s="676"/>
      <c r="AC86" s="676"/>
      <c r="AD86" s="676"/>
      <c r="AE86" s="676"/>
      <c r="AF86" s="676"/>
      <c r="AG86" s="676"/>
      <c r="AH86" s="676"/>
      <c r="AI86" s="676"/>
      <c r="AJ86" s="676"/>
      <c r="AK86" s="676"/>
      <c r="AL86" s="676"/>
      <c r="AM86" s="676"/>
      <c r="AN86" s="676"/>
      <c r="AO86" s="676"/>
      <c r="AP86" s="676"/>
      <c r="AQ86" s="676"/>
      <c r="AR86" s="676"/>
      <c r="AS86" s="676"/>
      <c r="AT86" s="676"/>
      <c r="AU86" s="676"/>
      <c r="AV86" s="676"/>
      <c r="AW86" s="676"/>
      <c r="AX86" s="676"/>
      <c r="AY86" s="676"/>
      <c r="AZ86" s="676"/>
      <c r="BA86" s="677"/>
      <c r="BB86" s="679">
        <f>VLOOKUP(T86,config!C$82:D$91,2,FALSE)</f>
        <v>0</v>
      </c>
      <c r="BC86" s="679"/>
      <c r="BD86" s="679"/>
      <c r="BE86" s="680"/>
    </row>
    <row r="87" spans="1:59" ht="13.8" thickBot="1" x14ac:dyDescent="0.25">
      <c r="B87" s="212"/>
      <c r="C87" s="395"/>
      <c r="D87" s="395"/>
      <c r="E87" s="395"/>
      <c r="F87" s="395"/>
      <c r="G87" s="16"/>
      <c r="H87" s="16"/>
      <c r="I87" s="16"/>
      <c r="J87" s="16"/>
      <c r="K87" s="16"/>
      <c r="L87" s="16"/>
      <c r="M87" s="16"/>
      <c r="N87" s="16"/>
      <c r="O87" s="16"/>
      <c r="P87" s="16"/>
      <c r="Q87" s="16"/>
      <c r="R87" s="16"/>
      <c r="S87" s="16"/>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9"/>
      <c r="BE87" s="403"/>
      <c r="BF87" s="229"/>
      <c r="BG87" s="229"/>
    </row>
    <row r="88" spans="1:59" ht="26.25" customHeight="1" thickTop="1" x14ac:dyDescent="0.2">
      <c r="B88" s="212"/>
      <c r="C88" s="395" t="s">
        <v>256</v>
      </c>
      <c r="D88" s="395"/>
      <c r="E88" s="395"/>
      <c r="F88" s="395"/>
      <c r="G88" s="16"/>
      <c r="H88" s="16"/>
      <c r="I88" s="698" t="s">
        <v>433</v>
      </c>
      <c r="J88" s="698"/>
      <c r="K88" s="698"/>
      <c r="L88" s="698"/>
      <c r="M88" s="698"/>
      <c r="N88" s="698"/>
      <c r="O88" s="698"/>
      <c r="P88" s="698"/>
      <c r="Q88" s="698"/>
      <c r="R88" s="698"/>
      <c r="S88" s="700"/>
      <c r="T88" s="675" t="str">
        <f>IF(COUNTIF(T66,"*10GbE*"),"－","利用しない　※利用する場合は選択してください")</f>
        <v>利用しない　※利用する場合は選択してください</v>
      </c>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6"/>
      <c r="AY88" s="676"/>
      <c r="AZ88" s="676"/>
      <c r="BA88" s="677"/>
      <c r="BB88" s="679">
        <f>VLOOKUP(T88,config!C$97:D$121,2,FALSE)</f>
        <v>0</v>
      </c>
      <c r="BC88" s="679"/>
      <c r="BD88" s="679"/>
      <c r="BE88" s="680"/>
    </row>
    <row r="89" spans="1:59" ht="13.8" thickBot="1" x14ac:dyDescent="0.25">
      <c r="B89" s="404"/>
      <c r="C89" s="405"/>
      <c r="D89" s="405"/>
      <c r="E89" s="405"/>
      <c r="F89" s="405"/>
      <c r="G89" s="405"/>
      <c r="H89" s="405"/>
      <c r="I89" s="405"/>
      <c r="J89" s="405"/>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405"/>
      <c r="AN89" s="405"/>
      <c r="AO89" s="405"/>
      <c r="AP89" s="405"/>
      <c r="AQ89" s="405"/>
      <c r="AR89" s="405"/>
      <c r="AS89" s="405"/>
      <c r="AT89" s="405"/>
      <c r="AU89" s="405"/>
      <c r="AV89" s="405"/>
      <c r="AW89" s="405"/>
      <c r="AX89" s="405"/>
      <c r="AY89" s="405"/>
      <c r="AZ89" s="405"/>
      <c r="BA89" s="405"/>
      <c r="BB89" s="405"/>
      <c r="BC89" s="405"/>
      <c r="BD89" s="405"/>
      <c r="BE89" s="406"/>
    </row>
    <row r="91" spans="1:59" x14ac:dyDescent="0.2">
      <c r="BF91" s="389" t="s">
        <v>415</v>
      </c>
    </row>
    <row r="92" spans="1:59" s="5" customFormat="1" ht="15" thickBot="1" x14ac:dyDescent="0.25">
      <c r="A92"/>
      <c r="B92" s="204"/>
      <c r="C92" s="204"/>
      <c r="D92" s="205"/>
      <c r="E92" s="205"/>
      <c r="F92" s="205"/>
      <c r="G92" s="205"/>
      <c r="H92" s="205"/>
      <c r="I92" s="205"/>
      <c r="J92" s="205"/>
      <c r="K92" s="205"/>
      <c r="L92" s="205"/>
      <c r="M92" s="205"/>
      <c r="N92" s="205"/>
      <c r="O92" s="205"/>
      <c r="P92" s="174"/>
      <c r="Q92" s="203"/>
      <c r="R92" s="203"/>
      <c r="S92" s="203"/>
      <c r="T92" s="203"/>
      <c r="U92" s="203"/>
      <c r="V92" s="203"/>
      <c r="W92" s="174"/>
      <c r="X92" s="203"/>
      <c r="Y92" s="203"/>
      <c r="Z92" s="203"/>
      <c r="AA92" s="203"/>
      <c r="AB92" s="203"/>
      <c r="AC92" s="203"/>
      <c r="AD92" s="203"/>
      <c r="AE92" s="203"/>
      <c r="AF92" s="203"/>
      <c r="AG92" s="203"/>
      <c r="AH92" s="202"/>
      <c r="AI92" s="202"/>
      <c r="AJ92" s="202"/>
      <c r="AK92" s="202"/>
      <c r="AL92" s="202"/>
      <c r="AM92" s="202"/>
      <c r="AN92" s="202"/>
      <c r="AO92" s="202"/>
      <c r="AP92" s="202"/>
      <c r="AQ92" s="202"/>
      <c r="AR92" s="202"/>
      <c r="AS92" s="202"/>
      <c r="AT92" s="202"/>
      <c r="AU92" s="202"/>
      <c r="AV92" s="202"/>
      <c r="AW92" s="202"/>
      <c r="AX92" s="202"/>
      <c r="AY92" s="202"/>
      <c r="AZ92" s="202"/>
      <c r="BA92" s="202"/>
      <c r="BB92" s="202"/>
      <c r="BC92"/>
      <c r="BD92"/>
      <c r="BE92"/>
      <c r="BF92"/>
    </row>
    <row r="93" spans="1:59" s="5" customFormat="1" ht="21.6" thickBot="1" x14ac:dyDescent="0.25">
      <c r="A93"/>
      <c r="B93" s="690">
        <v>2</v>
      </c>
      <c r="C93" s="691"/>
      <c r="D93" s="407"/>
      <c r="E93" s="400"/>
      <c r="F93" s="400"/>
      <c r="G93" s="400"/>
      <c r="H93" s="400"/>
      <c r="I93" s="400"/>
      <c r="J93" s="400"/>
      <c r="K93" s="400"/>
      <c r="L93" s="400"/>
      <c r="M93" s="400"/>
      <c r="N93" s="400"/>
      <c r="O93" s="400"/>
      <c r="P93" s="400"/>
      <c r="Q93" s="400"/>
      <c r="R93" s="400"/>
      <c r="S93" s="400"/>
      <c r="T93" s="400"/>
      <c r="U93" s="400"/>
      <c r="V93" s="400"/>
      <c r="W93" s="400"/>
      <c r="X93" s="400"/>
      <c r="Y93" s="400"/>
      <c r="Z93" s="400"/>
      <c r="AA93" s="400"/>
      <c r="AB93" s="400"/>
      <c r="AC93" s="400"/>
      <c r="AD93" s="400"/>
      <c r="AE93" s="400"/>
      <c r="AF93" s="400"/>
      <c r="AG93" s="400"/>
      <c r="AH93" s="400"/>
      <c r="AI93" s="400"/>
      <c r="AJ93" s="400"/>
      <c r="AK93" s="400"/>
      <c r="AL93" s="400"/>
      <c r="AM93" s="400"/>
      <c r="AN93" s="400"/>
      <c r="AO93" s="400"/>
      <c r="AP93" s="400"/>
      <c r="AQ93" s="400"/>
      <c r="AR93" s="400"/>
      <c r="AS93" s="400"/>
      <c r="AT93" s="400"/>
      <c r="AU93" s="400"/>
      <c r="AV93" s="400"/>
      <c r="AW93" s="400"/>
      <c r="AX93" s="400"/>
      <c r="AY93" s="400"/>
      <c r="AZ93" s="400"/>
      <c r="BA93" s="400"/>
      <c r="BB93" s="400"/>
      <c r="BC93" s="400"/>
      <c r="BD93" s="400"/>
      <c r="BE93" s="401"/>
      <c r="BF93"/>
    </row>
    <row r="94" spans="1:59" x14ac:dyDescent="0.2">
      <c r="B94" s="212"/>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213"/>
    </row>
    <row r="95" spans="1:59" ht="21.75" customHeight="1" x14ac:dyDescent="0.2">
      <c r="B95" s="212"/>
      <c r="C95" s="394"/>
      <c r="D95" s="395" t="s">
        <v>253</v>
      </c>
      <c r="E95" s="395"/>
      <c r="F95" s="395"/>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213"/>
    </row>
    <row r="96" spans="1:59" ht="13.8" thickBot="1" x14ac:dyDescent="0.25">
      <c r="B96" s="212"/>
      <c r="C96" s="395"/>
      <c r="D96" s="395"/>
      <c r="E96" s="395"/>
      <c r="F96" s="395"/>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213"/>
    </row>
    <row r="97" spans="2:60" ht="26.25" customHeight="1" thickTop="1" x14ac:dyDescent="0.2">
      <c r="B97" s="212"/>
      <c r="C97" s="395" t="s">
        <v>473</v>
      </c>
      <c r="D97" s="395"/>
      <c r="E97" s="395"/>
      <c r="F97" s="395"/>
      <c r="G97" s="16"/>
      <c r="H97" s="16"/>
      <c r="I97" s="16"/>
      <c r="J97" s="16"/>
      <c r="K97" s="16"/>
      <c r="L97" s="16"/>
      <c r="M97" s="16"/>
      <c r="N97" s="16"/>
      <c r="O97" s="16"/>
      <c r="P97" s="16"/>
      <c r="Q97" s="16"/>
      <c r="R97" s="16"/>
      <c r="S97" s="16"/>
      <c r="T97" s="685" t="s">
        <v>474</v>
      </c>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6"/>
      <c r="AY97" s="686"/>
      <c r="AZ97" s="686"/>
      <c r="BA97" s="687"/>
      <c r="BB97" s="396"/>
      <c r="BC97" s="397"/>
      <c r="BD97" s="397"/>
      <c r="BE97" s="402"/>
    </row>
    <row r="98" spans="2:60" ht="13.8" thickBot="1" x14ac:dyDescent="0.25">
      <c r="B98" s="212"/>
      <c r="C98" s="395"/>
      <c r="D98" s="395"/>
      <c r="E98" s="395"/>
      <c r="F98" s="395"/>
      <c r="G98" s="16"/>
      <c r="H98" s="16"/>
      <c r="I98" s="16"/>
      <c r="J98" s="16"/>
      <c r="K98" s="16"/>
      <c r="L98" s="16"/>
      <c r="M98" s="16"/>
      <c r="N98" s="16"/>
      <c r="O98" s="16"/>
      <c r="P98" s="16"/>
      <c r="Q98" s="16"/>
      <c r="R98" s="16"/>
      <c r="S98" s="16"/>
      <c r="T98" s="398"/>
      <c r="U98" s="398"/>
      <c r="V98" s="398"/>
      <c r="W98" s="398"/>
      <c r="X98" s="398"/>
      <c r="Y98" s="398"/>
      <c r="Z98" s="398"/>
      <c r="AA98" s="398"/>
      <c r="AB98" s="398"/>
      <c r="AC98" s="398"/>
      <c r="AD98" s="398"/>
      <c r="AE98" s="398"/>
      <c r="AF98" s="398"/>
      <c r="AG98" s="398"/>
      <c r="AH98" s="398"/>
      <c r="AI98" s="398"/>
      <c r="AJ98" s="398"/>
      <c r="AK98" s="398"/>
      <c r="AL98" s="398"/>
      <c r="AM98" s="398"/>
      <c r="AN98" s="398"/>
      <c r="AO98" s="398"/>
      <c r="AP98" s="398"/>
      <c r="AQ98" s="398"/>
      <c r="AR98" s="398"/>
      <c r="AS98" s="398"/>
      <c r="AT98" s="398"/>
      <c r="AU98" s="398"/>
      <c r="AV98" s="398"/>
      <c r="AW98" s="398"/>
      <c r="AX98" s="398"/>
      <c r="AY98" s="398"/>
      <c r="AZ98" s="398"/>
      <c r="BA98" s="398"/>
      <c r="BB98" s="398"/>
      <c r="BC98" s="398"/>
      <c r="BD98" s="16"/>
      <c r="BE98" s="213"/>
    </row>
    <row r="99" spans="2:60" ht="26.25" customHeight="1" thickTop="1" x14ac:dyDescent="0.2">
      <c r="B99" s="212"/>
      <c r="C99" s="395" t="s">
        <v>394</v>
      </c>
      <c r="D99" s="395"/>
      <c r="E99" s="395"/>
      <c r="F99" s="395"/>
      <c r="G99" s="16"/>
      <c r="H99" s="16"/>
      <c r="I99" s="16"/>
      <c r="J99" s="16"/>
      <c r="K99" s="16"/>
      <c r="L99" s="16"/>
      <c r="M99" s="16"/>
      <c r="N99" s="16"/>
      <c r="O99" s="16"/>
      <c r="P99" s="16"/>
      <c r="Q99" s="16"/>
      <c r="R99" s="16"/>
      <c r="S99" s="16"/>
      <c r="T99" s="682" t="str">
        <f>IF(T97="選択してください","－",IF(T97="東京","第 1 ゾーン","第 2 ゾーン"))</f>
        <v>第 2 ゾーン</v>
      </c>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3"/>
      <c r="BA99" s="684"/>
      <c r="BB99" s="16"/>
      <c r="BC99" s="16"/>
      <c r="BD99" s="16"/>
      <c r="BE99" s="213"/>
    </row>
    <row r="100" spans="2:60" ht="13.8" thickBot="1" x14ac:dyDescent="0.25">
      <c r="B100" s="212"/>
      <c r="C100" s="395"/>
      <c r="D100" s="395"/>
      <c r="E100" s="395"/>
      <c r="F100" s="395"/>
      <c r="G100" s="16"/>
      <c r="H100" s="16"/>
      <c r="I100" s="16"/>
      <c r="J100" s="16"/>
      <c r="K100" s="16"/>
      <c r="L100" s="16"/>
      <c r="M100" s="16"/>
      <c r="N100" s="16"/>
      <c r="O100" s="16"/>
      <c r="P100" s="16"/>
      <c r="Q100" s="16"/>
      <c r="R100" s="16"/>
      <c r="S100" s="16"/>
      <c r="T100" s="398"/>
      <c r="U100" s="398"/>
      <c r="V100" s="398"/>
      <c r="W100" s="398"/>
      <c r="X100" s="398"/>
      <c r="Y100" s="398"/>
      <c r="Z100" s="398"/>
      <c r="AA100" s="398"/>
      <c r="AB100" s="398"/>
      <c r="AC100" s="398"/>
      <c r="AD100" s="398"/>
      <c r="AE100" s="398"/>
      <c r="AF100" s="398"/>
      <c r="AG100" s="398"/>
      <c r="AH100" s="398"/>
      <c r="AI100" s="398"/>
      <c r="AJ100" s="398"/>
      <c r="AK100" s="398"/>
      <c r="AL100" s="398"/>
      <c r="AM100" s="398"/>
      <c r="AN100" s="398"/>
      <c r="AO100" s="398"/>
      <c r="AP100" s="398"/>
      <c r="AQ100" s="398"/>
      <c r="AR100" s="398"/>
      <c r="AS100" s="398"/>
      <c r="AT100" s="398"/>
      <c r="AU100" s="398"/>
      <c r="AV100" s="398"/>
      <c r="AW100" s="398"/>
      <c r="AX100" s="398"/>
      <c r="AY100" s="398"/>
      <c r="AZ100" s="398"/>
      <c r="BA100" s="398"/>
      <c r="BB100" s="398"/>
      <c r="BC100" s="398"/>
      <c r="BD100" s="16"/>
      <c r="BE100" s="213"/>
    </row>
    <row r="101" spans="2:60" ht="26.25" customHeight="1" thickTop="1" x14ac:dyDescent="0.2">
      <c r="B101" s="212"/>
      <c r="C101" s="395" t="s">
        <v>241</v>
      </c>
      <c r="D101" s="395"/>
      <c r="E101" s="395"/>
      <c r="F101" s="395"/>
      <c r="G101" s="16"/>
      <c r="H101" s="16"/>
      <c r="I101" s="16"/>
      <c r="J101" s="16"/>
      <c r="K101" s="16"/>
      <c r="L101" s="16"/>
      <c r="M101" s="16"/>
      <c r="N101" s="16"/>
      <c r="O101" s="16"/>
      <c r="P101" s="16"/>
      <c r="Q101" s="16"/>
      <c r="R101" s="16"/>
      <c r="S101" s="16"/>
      <c r="T101" s="675" t="s">
        <v>103</v>
      </c>
      <c r="U101" s="676"/>
      <c r="V101" s="676"/>
      <c r="W101" s="676"/>
      <c r="X101" s="676"/>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6"/>
      <c r="AY101" s="676"/>
      <c r="AZ101" s="676"/>
      <c r="BA101" s="677"/>
      <c r="BB101" s="16"/>
      <c r="BC101" s="16"/>
      <c r="BD101" s="16"/>
      <c r="BE101" s="213"/>
    </row>
    <row r="102" spans="2:60" ht="13.8" thickBot="1" x14ac:dyDescent="0.25">
      <c r="B102" s="212"/>
      <c r="C102" s="395"/>
      <c r="D102" s="395"/>
      <c r="E102" s="395"/>
      <c r="F102" s="395"/>
      <c r="G102" s="16"/>
      <c r="H102" s="16"/>
      <c r="I102" s="16"/>
      <c r="J102" s="16"/>
      <c r="K102" s="16"/>
      <c r="L102" s="16"/>
      <c r="M102" s="16"/>
      <c r="N102" s="16"/>
      <c r="O102" s="16"/>
      <c r="P102" s="16"/>
      <c r="Q102" s="16"/>
      <c r="R102" s="16"/>
      <c r="S102" s="16"/>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c r="AR102" s="398"/>
      <c r="AS102" s="398"/>
      <c r="AT102" s="398"/>
      <c r="AU102" s="398"/>
      <c r="AV102" s="398"/>
      <c r="AW102" s="398"/>
      <c r="AX102" s="398"/>
      <c r="AY102" s="398"/>
      <c r="AZ102" s="398"/>
      <c r="BA102" s="398"/>
      <c r="BB102" s="398"/>
      <c r="BC102" s="398"/>
      <c r="BD102" s="16"/>
      <c r="BE102" s="213"/>
    </row>
    <row r="103" spans="2:60" ht="26.25" customHeight="1" thickTop="1" x14ac:dyDescent="0.2">
      <c r="B103" s="212"/>
      <c r="C103" s="395" t="s">
        <v>242</v>
      </c>
      <c r="D103" s="395"/>
      <c r="E103" s="395"/>
      <c r="F103" s="395"/>
      <c r="G103" s="16"/>
      <c r="H103" s="16"/>
      <c r="I103" s="696"/>
      <c r="J103" s="696"/>
      <c r="K103" s="696"/>
      <c r="L103" s="696"/>
      <c r="M103" s="696"/>
      <c r="N103" s="696"/>
      <c r="O103" s="696"/>
      <c r="P103" s="696"/>
      <c r="Q103" s="696"/>
      <c r="R103" s="696"/>
      <c r="S103" s="697"/>
      <c r="T103" s="675" t="s">
        <v>103</v>
      </c>
      <c r="U103" s="676"/>
      <c r="V103" s="676"/>
      <c r="W103" s="676"/>
      <c r="X103" s="676"/>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6"/>
      <c r="AY103" s="676"/>
      <c r="AZ103" s="676"/>
      <c r="BA103" s="677"/>
      <c r="BB103" s="679" t="str">
        <f>IF(T97="選択してください","",IF(T103="選択してください","",IF(T97="石狩",CONCATENATE(IF(COUNTIF(T103,"*10GbE*"),"415/","411/"),VLOOKUP(T103,config!C$506:D$511,2,FALSE)),IF(T97="東京",CONCATENATE("413/",VLOOKUP(T103,config!C$512:D$514,2,FALSE),"")))))</f>
        <v/>
      </c>
      <c r="BC103" s="679"/>
      <c r="BD103" s="679"/>
      <c r="BE103" s="680"/>
      <c r="BH103" s="424"/>
    </row>
    <row r="104" spans="2:60" ht="13.8" thickBot="1" x14ac:dyDescent="0.25">
      <c r="B104" s="212"/>
      <c r="C104" s="395"/>
      <c r="D104" s="395"/>
      <c r="E104" s="395"/>
      <c r="F104" s="395"/>
      <c r="G104" s="16"/>
      <c r="H104" s="16"/>
      <c r="I104" s="16"/>
      <c r="J104" s="16"/>
      <c r="K104" s="16"/>
      <c r="L104" s="16"/>
      <c r="M104" s="16"/>
      <c r="N104" s="16"/>
      <c r="O104" s="16"/>
      <c r="P104" s="16"/>
      <c r="Q104" s="16"/>
      <c r="R104" s="16"/>
      <c r="S104" s="16"/>
      <c r="T104" s="398"/>
      <c r="U104" s="398"/>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8"/>
      <c r="AZ104" s="398"/>
      <c r="BA104" s="398"/>
      <c r="BB104" s="398"/>
      <c r="BC104" s="398"/>
      <c r="BD104" s="399"/>
      <c r="BE104" s="403"/>
      <c r="BF104" s="229"/>
      <c r="BG104" s="229"/>
    </row>
    <row r="105" spans="2:60" ht="26.25" customHeight="1" thickTop="1" x14ac:dyDescent="0.2">
      <c r="B105" s="212"/>
      <c r="C105" s="395" t="s">
        <v>243</v>
      </c>
      <c r="D105" s="395"/>
      <c r="E105" s="395"/>
      <c r="F105" s="395"/>
      <c r="G105" s="16"/>
      <c r="H105" s="16"/>
      <c r="I105" s="16"/>
      <c r="J105" s="16"/>
      <c r="K105" s="16"/>
      <c r="L105" s="16"/>
      <c r="M105" s="16"/>
      <c r="N105" s="16"/>
      <c r="O105" s="16"/>
      <c r="P105" s="16"/>
      <c r="Q105" s="16"/>
      <c r="R105" s="16"/>
      <c r="S105" s="16"/>
      <c r="T105" s="675" t="s">
        <v>103</v>
      </c>
      <c r="U105" s="676"/>
      <c r="V105" s="676"/>
      <c r="W105" s="676"/>
      <c r="X105" s="676"/>
      <c r="Y105" s="676"/>
      <c r="Z105" s="676"/>
      <c r="AA105" s="676"/>
      <c r="AB105" s="676"/>
      <c r="AC105" s="676"/>
      <c r="AD105" s="676"/>
      <c r="AE105" s="676"/>
      <c r="AF105" s="676"/>
      <c r="AG105" s="676"/>
      <c r="AH105" s="676"/>
      <c r="AI105" s="676"/>
      <c r="AJ105" s="676"/>
      <c r="AK105" s="676"/>
      <c r="AL105" s="676"/>
      <c r="AM105" s="676"/>
      <c r="AN105" s="676"/>
      <c r="AO105" s="676"/>
      <c r="AP105" s="676"/>
      <c r="AQ105" s="676"/>
      <c r="AR105" s="676"/>
      <c r="AS105" s="676"/>
      <c r="AT105" s="676"/>
      <c r="AU105" s="676"/>
      <c r="AV105" s="676"/>
      <c r="AW105" s="676"/>
      <c r="AX105" s="676"/>
      <c r="AY105" s="676"/>
      <c r="AZ105" s="676"/>
      <c r="BA105" s="677"/>
      <c r="BB105" s="679">
        <f>VLOOKUP(T105,config!C$22:D$31,2,FALSE)</f>
        <v>0</v>
      </c>
      <c r="BC105" s="679"/>
      <c r="BD105" s="679"/>
      <c r="BE105" s="680"/>
    </row>
    <row r="106" spans="2:60" ht="13.8" thickBot="1" x14ac:dyDescent="0.25">
      <c r="B106" s="212"/>
      <c r="C106" s="395"/>
      <c r="D106" s="395"/>
      <c r="E106" s="395"/>
      <c r="F106" s="395"/>
      <c r="G106" s="16"/>
      <c r="H106" s="16"/>
      <c r="I106" s="16"/>
      <c r="J106" s="16"/>
      <c r="K106" s="16"/>
      <c r="L106" s="16"/>
      <c r="M106" s="16"/>
      <c r="N106" s="16"/>
      <c r="O106" s="16"/>
      <c r="P106" s="16"/>
      <c r="Q106" s="16"/>
      <c r="R106" s="16"/>
      <c r="S106" s="16"/>
      <c r="T106" s="398"/>
      <c r="U106" s="398"/>
      <c r="V106" s="398"/>
      <c r="W106" s="398"/>
      <c r="X106" s="398"/>
      <c r="Y106" s="398"/>
      <c r="Z106" s="398"/>
      <c r="AA106" s="398"/>
      <c r="AB106" s="398"/>
      <c r="AC106" s="398"/>
      <c r="AD106" s="398"/>
      <c r="AE106" s="398"/>
      <c r="AF106" s="398"/>
      <c r="AG106" s="398"/>
      <c r="AH106" s="398"/>
      <c r="AI106" s="398"/>
      <c r="AJ106" s="398"/>
      <c r="AK106" s="398"/>
      <c r="AL106" s="398"/>
      <c r="AM106" s="398"/>
      <c r="AN106" s="398"/>
      <c r="AO106" s="398"/>
      <c r="AP106" s="398"/>
      <c r="AQ106" s="398"/>
      <c r="AR106" s="398"/>
      <c r="AS106" s="398"/>
      <c r="AT106" s="398"/>
      <c r="AU106" s="398"/>
      <c r="AV106" s="398"/>
      <c r="AW106" s="398"/>
      <c r="AX106" s="398"/>
      <c r="AY106" s="398"/>
      <c r="AZ106" s="398"/>
      <c r="BA106" s="398"/>
      <c r="BB106" s="398"/>
      <c r="BC106" s="398"/>
      <c r="BD106" s="399"/>
      <c r="BE106" s="403"/>
      <c r="BF106" s="229"/>
      <c r="BG106" s="229"/>
    </row>
    <row r="107" spans="2:60" ht="37.5" customHeight="1" thickTop="1" x14ac:dyDescent="0.2">
      <c r="B107" s="212"/>
      <c r="C107" s="681" t="s">
        <v>301</v>
      </c>
      <c r="D107" s="681"/>
      <c r="E107" s="681"/>
      <c r="F107" s="681"/>
      <c r="G107" s="681"/>
      <c r="H107" s="681"/>
      <c r="I107" s="681"/>
      <c r="J107" s="681"/>
      <c r="K107" s="681"/>
      <c r="L107" s="681"/>
      <c r="M107" s="681"/>
      <c r="N107" s="681"/>
      <c r="O107" s="681"/>
      <c r="P107" s="681"/>
      <c r="Q107" s="681"/>
      <c r="R107" s="681"/>
      <c r="S107" s="681"/>
      <c r="T107" s="675" t="str">
        <f>IF(COUNTIF(T105,"*Windows*"),"選択してください","－")</f>
        <v>－</v>
      </c>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7"/>
      <c r="BB107" s="679" t="str">
        <f>IFERROR(IF(T103="選択してください","",IF(COUNTIF(T103,"*1330*"),CONCATENATE("72/",VLOOKUP(T107,config!C$475:D$479,2,FALSE)),IF(COUNTIF(T103,"*2CPU*"),CONCATENATE("72/",VLOOKUP(T107,config!C$495:D$499,2,FALSE)),CONCATENATE("72/",VLOOKUP(T107,config!C$485:D$489,2,FALSE))))),"")</f>
        <v/>
      </c>
      <c r="BC107" s="679"/>
      <c r="BD107" s="679"/>
      <c r="BE107" s="680"/>
    </row>
    <row r="108" spans="2:60" ht="13.8" thickBot="1" x14ac:dyDescent="0.25">
      <c r="B108" s="212"/>
      <c r="C108" s="395"/>
      <c r="D108" s="395"/>
      <c r="E108" s="395"/>
      <c r="F108" s="395"/>
      <c r="G108" s="16"/>
      <c r="H108" s="16"/>
      <c r="I108" s="16"/>
      <c r="J108" s="16"/>
      <c r="K108" s="16"/>
      <c r="L108" s="16"/>
      <c r="M108" s="16"/>
      <c r="N108" s="16"/>
      <c r="O108" s="16"/>
      <c r="P108" s="16"/>
      <c r="Q108" s="16"/>
      <c r="R108" s="16"/>
      <c r="S108" s="16"/>
      <c r="T108" s="398"/>
      <c r="U108" s="398"/>
      <c r="V108" s="398"/>
      <c r="W108" s="398"/>
      <c r="X108" s="398"/>
      <c r="Y108" s="398"/>
      <c r="Z108" s="398"/>
      <c r="AA108" s="398"/>
      <c r="AB108" s="398"/>
      <c r="AC108" s="398"/>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398"/>
      <c r="AY108" s="398"/>
      <c r="AZ108" s="398"/>
      <c r="BA108" s="398"/>
      <c r="BB108" s="398"/>
      <c r="BC108" s="398"/>
      <c r="BD108" s="399"/>
      <c r="BE108" s="403"/>
      <c r="BF108" s="229"/>
      <c r="BG108" s="229"/>
    </row>
    <row r="109" spans="2:60" ht="26.25" customHeight="1" thickTop="1" x14ac:dyDescent="0.2">
      <c r="B109" s="212"/>
      <c r="C109" s="395" t="s">
        <v>245</v>
      </c>
      <c r="D109" s="395"/>
      <c r="E109" s="395"/>
      <c r="F109" s="698" t="s">
        <v>393</v>
      </c>
      <c r="G109" s="698"/>
      <c r="H109" s="698"/>
      <c r="I109" s="698"/>
      <c r="J109" s="698"/>
      <c r="K109" s="698"/>
      <c r="L109" s="698"/>
      <c r="M109" s="698"/>
      <c r="N109" s="698"/>
      <c r="O109" s="698"/>
      <c r="P109" s="698"/>
      <c r="Q109" s="698"/>
      <c r="R109" s="698"/>
      <c r="S109" s="698"/>
      <c r="T109" s="675" t="s">
        <v>103</v>
      </c>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7"/>
      <c r="BB109" s="679" t="str">
        <f>IF(T109="選択してください","",IF(T109="16GB（標準）","",IF(T109="32GB（標準）","",CONCATENATE(IF(T97="石狩","412/",IF(T97="東京","414/","")),IF(COUNTIF(T103,"*1330*"),VLOOKUP(T109,config!C$313:D$322,2,FALSE),VLOOKUP(T109,config!C$328:D$362,2,FALSE))))))</f>
        <v/>
      </c>
      <c r="BC109" s="679"/>
      <c r="BD109" s="679"/>
      <c r="BE109" s="680"/>
    </row>
    <row r="110" spans="2:60" ht="13.8" thickBot="1" x14ac:dyDescent="0.25">
      <c r="B110" s="212"/>
      <c r="C110" s="395"/>
      <c r="D110" s="395"/>
      <c r="E110" s="395"/>
      <c r="F110" s="395"/>
      <c r="G110" s="16"/>
      <c r="H110" s="16"/>
      <c r="I110" s="16"/>
      <c r="J110" s="16"/>
      <c r="K110" s="16"/>
      <c r="L110" s="16"/>
      <c r="M110" s="16"/>
      <c r="N110" s="16"/>
      <c r="O110" s="16"/>
      <c r="P110" s="16"/>
      <c r="Q110" s="16"/>
      <c r="R110" s="16"/>
      <c r="S110" s="16"/>
      <c r="T110" s="398"/>
      <c r="U110" s="398"/>
      <c r="V110" s="398"/>
      <c r="W110" s="398"/>
      <c r="X110" s="398"/>
      <c r="Y110" s="398"/>
      <c r="Z110" s="398"/>
      <c r="AA110" s="398"/>
      <c r="AB110" s="398"/>
      <c r="AC110" s="398"/>
      <c r="AD110" s="398"/>
      <c r="AE110" s="398"/>
      <c r="AF110" s="398"/>
      <c r="AG110" s="398"/>
      <c r="AH110" s="398"/>
      <c r="AI110" s="398"/>
      <c r="AJ110" s="398"/>
      <c r="AK110" s="398"/>
      <c r="AL110" s="398"/>
      <c r="AM110" s="398"/>
      <c r="AN110" s="398"/>
      <c r="AO110" s="398"/>
      <c r="AP110" s="398"/>
      <c r="AQ110" s="398"/>
      <c r="AR110" s="398"/>
      <c r="AS110" s="398"/>
      <c r="AT110" s="398"/>
      <c r="AU110" s="398"/>
      <c r="AV110" s="398"/>
      <c r="AW110" s="398"/>
      <c r="AX110" s="398"/>
      <c r="AY110" s="398"/>
      <c r="AZ110" s="398"/>
      <c r="BA110" s="398"/>
      <c r="BB110" s="398"/>
      <c r="BC110" s="398"/>
      <c r="BD110" s="399"/>
      <c r="BE110" s="403"/>
      <c r="BF110" s="229"/>
      <c r="BG110" s="229"/>
    </row>
    <row r="111" spans="2:60" ht="26.25" customHeight="1" thickTop="1" x14ac:dyDescent="0.2">
      <c r="B111" s="212"/>
      <c r="C111" s="395" t="s">
        <v>255</v>
      </c>
      <c r="D111" s="395"/>
      <c r="E111" s="395"/>
      <c r="F111" s="395"/>
      <c r="G111" s="16"/>
      <c r="H111" s="16"/>
      <c r="I111" s="696" t="str">
        <f>IF(AND(COUNTIF(T103,"*1330*"),COUNTIF(T111,"*SAS 1.2TB*")),"※サーバモデルがFujitsu RX1330 M1の場合、SAS 1.2TBはご選択いただけません。","")</f>
        <v/>
      </c>
      <c r="J111" s="696"/>
      <c r="K111" s="696"/>
      <c r="L111" s="696"/>
      <c r="M111" s="696"/>
      <c r="N111" s="696"/>
      <c r="O111" s="696"/>
      <c r="P111" s="696"/>
      <c r="Q111" s="696"/>
      <c r="R111" s="696"/>
      <c r="S111" s="697"/>
      <c r="T111" s="675" t="s">
        <v>103</v>
      </c>
      <c r="U111" s="676"/>
      <c r="V111" s="676"/>
      <c r="W111" s="676"/>
      <c r="X111" s="676"/>
      <c r="Y111" s="676"/>
      <c r="Z111" s="676"/>
      <c r="AA111" s="676"/>
      <c r="AB111" s="676"/>
      <c r="AC111" s="676"/>
      <c r="AD111" s="676"/>
      <c r="AE111" s="676"/>
      <c r="AF111" s="676"/>
      <c r="AG111" s="676"/>
      <c r="AH111" s="676"/>
      <c r="AI111" s="676"/>
      <c r="AJ111" s="676"/>
      <c r="AK111" s="676"/>
      <c r="AL111" s="676"/>
      <c r="AM111" s="676"/>
      <c r="AN111" s="676"/>
      <c r="AO111" s="676"/>
      <c r="AP111" s="676"/>
      <c r="AQ111" s="676"/>
      <c r="AR111" s="676"/>
      <c r="AS111" s="676"/>
      <c r="AT111" s="676"/>
      <c r="AU111" s="676"/>
      <c r="AV111" s="676"/>
      <c r="AW111" s="676"/>
      <c r="AX111" s="676"/>
      <c r="AY111" s="676"/>
      <c r="AZ111" s="676"/>
      <c r="BA111" s="677"/>
      <c r="BB111" s="679" t="str">
        <f>IF(T111="選択してください","",CONCATENATE(IF(COUNTIF(T103,"*10GbE*"),"415/",IF(T97="石狩","411/",IF(T97="東京","413/",""))),VLOOKUP(T111,config!C$383:D$392,2,FALSE)))</f>
        <v/>
      </c>
      <c r="BC111" s="679"/>
      <c r="BD111" s="679"/>
      <c r="BE111" s="680"/>
    </row>
    <row r="112" spans="2:60" ht="13.8" thickBot="1" x14ac:dyDescent="0.25">
      <c r="B112" s="212"/>
      <c r="C112" s="395"/>
      <c r="D112" s="395"/>
      <c r="E112" s="395"/>
      <c r="F112" s="395"/>
      <c r="G112" s="16"/>
      <c r="H112" s="16"/>
      <c r="I112" s="698" t="s">
        <v>445</v>
      </c>
      <c r="J112" s="699"/>
      <c r="K112" s="699"/>
      <c r="L112" s="699"/>
      <c r="M112" s="699"/>
      <c r="N112" s="699"/>
      <c r="O112" s="699"/>
      <c r="P112" s="16"/>
      <c r="Q112" s="16"/>
      <c r="R112" s="16"/>
      <c r="S112" s="16"/>
      <c r="T112" s="398"/>
      <c r="U112" s="398"/>
      <c r="V112" s="398"/>
      <c r="W112" s="398"/>
      <c r="X112" s="398"/>
      <c r="Y112" s="398"/>
      <c r="Z112" s="398"/>
      <c r="AA112" s="398"/>
      <c r="AB112" s="398"/>
      <c r="AC112" s="398"/>
      <c r="AD112" s="398"/>
      <c r="AE112" s="398"/>
      <c r="AF112" s="398"/>
      <c r="AG112" s="398"/>
      <c r="AH112" s="398"/>
      <c r="AI112" s="398"/>
      <c r="AJ112" s="398"/>
      <c r="AK112" s="398"/>
      <c r="AL112" s="398"/>
      <c r="AM112" s="398"/>
      <c r="AN112" s="398"/>
      <c r="AO112" s="398"/>
      <c r="AP112" s="398"/>
      <c r="AQ112" s="398"/>
      <c r="AR112" s="398"/>
      <c r="AS112" s="398"/>
      <c r="AT112" s="398"/>
      <c r="AU112" s="398"/>
      <c r="AV112" s="398"/>
      <c r="AW112" s="398"/>
      <c r="AX112" s="398"/>
      <c r="AY112" s="398"/>
      <c r="AZ112" s="398"/>
      <c r="BA112" s="398"/>
      <c r="BB112" s="398"/>
      <c r="BC112" s="398"/>
      <c r="BD112" s="399"/>
      <c r="BE112" s="403"/>
      <c r="BF112" s="229"/>
      <c r="BG112" s="229"/>
    </row>
    <row r="113" spans="1:59" ht="26.25" customHeight="1" thickTop="1" x14ac:dyDescent="0.2">
      <c r="B113" s="212"/>
      <c r="C113" s="395" t="s">
        <v>254</v>
      </c>
      <c r="D113" s="395"/>
      <c r="E113" s="395"/>
      <c r="F113" s="395"/>
      <c r="G113" s="16"/>
      <c r="H113" s="16"/>
      <c r="I113" s="699"/>
      <c r="J113" s="699"/>
      <c r="K113" s="699"/>
      <c r="L113" s="699"/>
      <c r="M113" s="699"/>
      <c r="N113" s="699"/>
      <c r="O113" s="699"/>
      <c r="P113" s="423" t="s">
        <v>390</v>
      </c>
      <c r="Q113" s="16"/>
      <c r="R113" s="16"/>
      <c r="S113" s="16"/>
      <c r="T113" s="675" t="s">
        <v>295</v>
      </c>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6"/>
      <c r="AY113" s="676"/>
      <c r="AZ113" s="676"/>
      <c r="BA113" s="677"/>
      <c r="BB113" s="679" t="str">
        <f>IF(T113="利用しない　※利用する場合は選択してください","",CONCATENATE(IF(T97="石狩","412/",IF(T97="東京","414/","")),VLOOKUP(T113,config!C$413:D$422,2,FALSE)))</f>
        <v/>
      </c>
      <c r="BC113" s="679"/>
      <c r="BD113" s="679"/>
      <c r="BE113" s="680"/>
    </row>
    <row r="114" spans="1:59" ht="3.75" customHeight="1" thickBot="1" x14ac:dyDescent="0.25">
      <c r="B114" s="212"/>
      <c r="C114" s="395"/>
      <c r="D114" s="395"/>
      <c r="E114" s="395"/>
      <c r="F114" s="395"/>
      <c r="G114" s="16"/>
      <c r="H114" s="16"/>
      <c r="I114" s="16"/>
      <c r="J114" s="16"/>
      <c r="K114" s="16"/>
      <c r="L114" s="16"/>
      <c r="M114" s="16"/>
      <c r="N114" s="16"/>
      <c r="O114" s="16"/>
      <c r="P114" s="423"/>
      <c r="Q114" s="16"/>
      <c r="R114" s="16"/>
      <c r="S114" s="16"/>
      <c r="T114" s="374"/>
      <c r="U114" s="374"/>
      <c r="V114" s="374"/>
      <c r="W114" s="374"/>
      <c r="X114" s="374"/>
      <c r="Y114" s="374"/>
      <c r="Z114" s="374"/>
      <c r="AA114" s="374"/>
      <c r="AB114" s="374"/>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440"/>
      <c r="BE114" s="441"/>
      <c r="BF114" s="391"/>
      <c r="BG114" s="391"/>
    </row>
    <row r="115" spans="1:59" ht="26.25" customHeight="1" thickTop="1" x14ac:dyDescent="0.2">
      <c r="B115" s="212"/>
      <c r="C115" s="701" t="s">
        <v>469</v>
      </c>
      <c r="D115" s="701"/>
      <c r="E115" s="701"/>
      <c r="F115" s="701"/>
      <c r="G115" s="701"/>
      <c r="H115" s="701"/>
      <c r="I115" s="701"/>
      <c r="J115" s="701"/>
      <c r="K115" s="701"/>
      <c r="L115" s="701"/>
      <c r="M115" s="701"/>
      <c r="N115" s="16"/>
      <c r="O115" s="16"/>
      <c r="P115" s="423" t="s">
        <v>391</v>
      </c>
      <c r="Q115" s="16"/>
      <c r="R115" s="16"/>
      <c r="S115" s="16"/>
      <c r="T115" s="702" t="s">
        <v>295</v>
      </c>
      <c r="U115" s="703"/>
      <c r="V115" s="703"/>
      <c r="W115" s="703"/>
      <c r="X115" s="703"/>
      <c r="Y115" s="703"/>
      <c r="Z115" s="703"/>
      <c r="AA115" s="703"/>
      <c r="AB115" s="703"/>
      <c r="AC115" s="703"/>
      <c r="AD115" s="703"/>
      <c r="AE115" s="703"/>
      <c r="AF115" s="703"/>
      <c r="AG115" s="703"/>
      <c r="AH115" s="703"/>
      <c r="AI115" s="703"/>
      <c r="AJ115" s="703"/>
      <c r="AK115" s="703"/>
      <c r="AL115" s="703"/>
      <c r="AM115" s="703"/>
      <c r="AN115" s="703"/>
      <c r="AO115" s="703"/>
      <c r="AP115" s="703"/>
      <c r="AQ115" s="703"/>
      <c r="AR115" s="703"/>
      <c r="AS115" s="703"/>
      <c r="AT115" s="703"/>
      <c r="AU115" s="703"/>
      <c r="AV115" s="703"/>
      <c r="AW115" s="703"/>
      <c r="AX115" s="703"/>
      <c r="AY115" s="703"/>
      <c r="AZ115" s="703"/>
      <c r="BA115" s="704"/>
      <c r="BB115" s="679" t="str">
        <f>IF(T115="利用しない　※利用する場合は選択してください","",CONCATENATE(IF(T97="石狩","412/",IF(T97="東京","414/","")),VLOOKUP(T115,config!C$413:D$422,2,FALSE)))</f>
        <v/>
      </c>
      <c r="BC115" s="679"/>
      <c r="BD115" s="679"/>
      <c r="BE115" s="680"/>
    </row>
    <row r="116" spans="1:59" ht="3.75" customHeight="1" thickBot="1" x14ac:dyDescent="0.25">
      <c r="B116" s="212"/>
      <c r="C116" s="395"/>
      <c r="D116" s="395"/>
      <c r="E116" s="395"/>
      <c r="F116" s="395"/>
      <c r="G116" s="16"/>
      <c r="H116" s="16"/>
      <c r="I116" s="16"/>
      <c r="J116" s="16"/>
      <c r="K116" s="16"/>
      <c r="L116" s="16"/>
      <c r="M116" s="16"/>
      <c r="N116" s="16"/>
      <c r="O116" s="16"/>
      <c r="P116" s="423"/>
      <c r="Q116" s="16"/>
      <c r="R116" s="16"/>
      <c r="S116" s="16"/>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440"/>
      <c r="BE116" s="441"/>
      <c r="BF116" s="391"/>
      <c r="BG116" s="391"/>
    </row>
    <row r="117" spans="1:59" ht="26.25" customHeight="1" thickTop="1" x14ac:dyDescent="0.2">
      <c r="B117" s="212"/>
      <c r="C117" s="395"/>
      <c r="D117" s="395"/>
      <c r="E117" s="395"/>
      <c r="F117" s="395"/>
      <c r="G117" s="16"/>
      <c r="H117" s="16"/>
      <c r="I117" s="16"/>
      <c r="J117" s="16"/>
      <c r="K117" s="16"/>
      <c r="L117" s="16"/>
      <c r="M117" s="16"/>
      <c r="N117" s="16"/>
      <c r="O117" s="16"/>
      <c r="P117" s="423" t="s">
        <v>392</v>
      </c>
      <c r="Q117" s="16"/>
      <c r="R117" s="16"/>
      <c r="S117" s="16"/>
      <c r="T117" s="675" t="s">
        <v>295</v>
      </c>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6"/>
      <c r="AY117" s="676"/>
      <c r="AZ117" s="676"/>
      <c r="BA117" s="677"/>
      <c r="BB117" s="679" t="str">
        <f>IF(T117="利用しない　※利用する場合は選択してください","",CONCATENATE(IF(T97="石狩","412/",IF(T97="東京","414/","")),VLOOKUP(T117,config!C$413:D$422,2,FALSE)))</f>
        <v/>
      </c>
      <c r="BC117" s="679"/>
      <c r="BD117" s="679"/>
      <c r="BE117" s="680"/>
    </row>
    <row r="118" spans="1:59" ht="13.8" thickBot="1" x14ac:dyDescent="0.25">
      <c r="B118" s="212"/>
      <c r="C118" s="395"/>
      <c r="D118" s="395"/>
      <c r="E118" s="395"/>
      <c r="F118" s="395"/>
      <c r="G118" s="16"/>
      <c r="H118" s="16"/>
      <c r="I118" s="16"/>
      <c r="J118" s="16"/>
      <c r="K118" s="16"/>
      <c r="L118" s="16"/>
      <c r="M118" s="16"/>
      <c r="N118" s="16"/>
      <c r="O118" s="16"/>
      <c r="P118" s="16"/>
      <c r="Q118" s="16"/>
      <c r="R118" s="16"/>
      <c r="S118" s="16"/>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8"/>
      <c r="AR118" s="398"/>
      <c r="AS118" s="398"/>
      <c r="AT118" s="398"/>
      <c r="AU118" s="398"/>
      <c r="AV118" s="398"/>
      <c r="AW118" s="398"/>
      <c r="AX118" s="398"/>
      <c r="AY118" s="398"/>
      <c r="AZ118" s="398"/>
      <c r="BA118" s="398"/>
      <c r="BB118" s="398"/>
      <c r="BC118" s="398"/>
      <c r="BD118" s="399"/>
      <c r="BE118" s="403"/>
      <c r="BF118" s="229"/>
      <c r="BG118" s="229"/>
    </row>
    <row r="119" spans="1:59" ht="37.5" customHeight="1" thickTop="1" x14ac:dyDescent="0.2">
      <c r="B119" s="212"/>
      <c r="C119" s="395" t="s">
        <v>419</v>
      </c>
      <c r="D119" s="395"/>
      <c r="E119" s="395"/>
      <c r="F119" s="395"/>
      <c r="G119" s="16"/>
      <c r="H119" s="16"/>
      <c r="I119" s="16"/>
      <c r="J119" s="16"/>
      <c r="K119" s="16"/>
      <c r="L119" s="698" t="s">
        <v>468</v>
      </c>
      <c r="M119" s="698"/>
      <c r="N119" s="698"/>
      <c r="O119" s="698"/>
      <c r="P119" s="698"/>
      <c r="Q119" s="698"/>
      <c r="R119" s="698"/>
      <c r="S119" s="700"/>
      <c r="T119" s="675" t="str">
        <f>IF(COUNTIF(T103,"*1330*10GbE*"),"－","利用しない　※利用する場合は選択してください")</f>
        <v>利用しない　※利用する場合は選択してください</v>
      </c>
      <c r="U119" s="676"/>
      <c r="V119" s="676"/>
      <c r="W119" s="676"/>
      <c r="X119" s="676"/>
      <c r="Y119" s="676"/>
      <c r="Z119" s="676"/>
      <c r="AA119" s="676"/>
      <c r="AB119" s="676"/>
      <c r="AC119" s="676"/>
      <c r="AD119" s="676"/>
      <c r="AE119" s="676"/>
      <c r="AF119" s="676"/>
      <c r="AG119" s="676"/>
      <c r="AH119" s="676"/>
      <c r="AI119" s="676"/>
      <c r="AJ119" s="676"/>
      <c r="AK119" s="676"/>
      <c r="AL119" s="676"/>
      <c r="AM119" s="676"/>
      <c r="AN119" s="676"/>
      <c r="AO119" s="676"/>
      <c r="AP119" s="676"/>
      <c r="AQ119" s="676"/>
      <c r="AR119" s="676"/>
      <c r="AS119" s="676"/>
      <c r="AT119" s="676"/>
      <c r="AU119" s="676"/>
      <c r="AV119" s="676"/>
      <c r="AW119" s="676"/>
      <c r="AX119" s="676"/>
      <c r="AY119" s="676"/>
      <c r="AZ119" s="676"/>
      <c r="BA119" s="677"/>
      <c r="BB119" s="679" t="str">
        <f>IFERROR(IF(T119="利用しない　※利用する場合は選択してください","",CONCATENATE(IF(T97="石狩","412/",IF(T97="東京","414/","")),VLOOKUP(T119,config!C$458:D$467,2,FALSE))),"")</f>
        <v/>
      </c>
      <c r="BC119" s="679"/>
      <c r="BD119" s="679"/>
      <c r="BE119" s="680"/>
    </row>
    <row r="120" spans="1:59" x14ac:dyDescent="0.2">
      <c r="B120" s="212"/>
      <c r="C120" s="395"/>
      <c r="D120" s="395"/>
      <c r="E120" s="395"/>
      <c r="F120" s="395"/>
      <c r="G120" s="16"/>
      <c r="H120" s="16"/>
      <c r="I120" s="16"/>
      <c r="J120" s="16"/>
      <c r="K120" s="16"/>
      <c r="L120" s="16"/>
      <c r="M120" s="16"/>
      <c r="N120" s="16"/>
      <c r="O120" s="16"/>
      <c r="P120" s="16"/>
      <c r="Q120" s="16"/>
      <c r="R120" s="16"/>
      <c r="S120" s="16"/>
      <c r="T120" s="398"/>
      <c r="U120" s="398"/>
      <c r="V120" s="398"/>
      <c r="W120" s="398"/>
      <c r="X120" s="398"/>
      <c r="Y120" s="398"/>
      <c r="Z120" s="398"/>
      <c r="AA120" s="398"/>
      <c r="AB120" s="398"/>
      <c r="AC120" s="398"/>
      <c r="AD120" s="398"/>
      <c r="AE120" s="398"/>
      <c r="AF120" s="398"/>
      <c r="AG120" s="398"/>
      <c r="AH120" s="398"/>
      <c r="AI120" s="398"/>
      <c r="AJ120" s="398"/>
      <c r="AK120" s="398"/>
      <c r="AL120" s="398"/>
      <c r="AM120" s="398"/>
      <c r="AN120" s="398"/>
      <c r="AO120" s="398"/>
      <c r="AP120" s="398"/>
      <c r="AQ120" s="398"/>
      <c r="AR120" s="398"/>
      <c r="AS120" s="398"/>
      <c r="AT120" s="398"/>
      <c r="AU120" s="398"/>
      <c r="AV120" s="398"/>
      <c r="AW120" s="398"/>
      <c r="AX120" s="398"/>
      <c r="AY120" s="398"/>
      <c r="AZ120" s="398"/>
      <c r="BA120" s="398"/>
      <c r="BB120" s="398"/>
      <c r="BC120" s="398"/>
      <c r="BD120" s="399"/>
      <c r="BE120" s="403"/>
      <c r="BF120" s="229"/>
      <c r="BG120" s="229"/>
    </row>
    <row r="121" spans="1:59" ht="21.75" customHeight="1" x14ac:dyDescent="0.2">
      <c r="B121" s="212"/>
      <c r="C121" s="394"/>
      <c r="D121" s="395" t="s">
        <v>410</v>
      </c>
      <c r="E121" s="395"/>
      <c r="F121" s="395"/>
      <c r="G121" s="16"/>
      <c r="H121" s="16"/>
      <c r="I121" s="16"/>
      <c r="J121" s="16"/>
      <c r="K121" s="16"/>
      <c r="L121" s="16"/>
      <c r="M121" s="16"/>
      <c r="N121" s="16"/>
      <c r="O121" s="16"/>
      <c r="P121" s="16"/>
      <c r="Q121" s="16"/>
      <c r="R121" s="16"/>
      <c r="S121" s="16"/>
      <c r="T121" s="398"/>
      <c r="U121" s="398"/>
      <c r="V121" s="398"/>
      <c r="W121" s="398"/>
      <c r="X121" s="398"/>
      <c r="Y121" s="398"/>
      <c r="Z121" s="398"/>
      <c r="AA121" s="398"/>
      <c r="AB121" s="398"/>
      <c r="AC121" s="398"/>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8"/>
      <c r="AY121" s="398"/>
      <c r="AZ121" s="398"/>
      <c r="BA121" s="398"/>
      <c r="BB121" s="398"/>
      <c r="BC121" s="398"/>
      <c r="BD121" s="399"/>
      <c r="BE121" s="403"/>
      <c r="BF121" s="229"/>
      <c r="BG121" s="229"/>
    </row>
    <row r="122" spans="1:59" ht="13.8" thickBot="1" x14ac:dyDescent="0.25">
      <c r="B122" s="212"/>
      <c r="C122" s="395"/>
      <c r="D122" s="395"/>
      <c r="E122" s="395"/>
      <c r="F122" s="395"/>
      <c r="G122" s="16"/>
      <c r="H122" s="16"/>
      <c r="I122" s="16"/>
      <c r="J122" s="16"/>
      <c r="K122" s="16"/>
      <c r="L122" s="16"/>
      <c r="M122" s="16"/>
      <c r="N122" s="16"/>
      <c r="O122" s="16"/>
      <c r="P122" s="16"/>
      <c r="Q122" s="16"/>
      <c r="R122" s="16"/>
      <c r="S122" s="16"/>
      <c r="T122" s="398"/>
      <c r="U122" s="398"/>
      <c r="V122" s="398"/>
      <c r="W122" s="398"/>
      <c r="X122" s="398"/>
      <c r="Y122" s="398"/>
      <c r="Z122" s="398"/>
      <c r="AA122" s="398"/>
      <c r="AB122" s="398"/>
      <c r="AC122" s="398"/>
      <c r="AD122" s="398"/>
      <c r="AE122" s="398"/>
      <c r="AF122" s="398"/>
      <c r="AG122" s="398"/>
      <c r="AH122" s="398"/>
      <c r="AI122" s="398"/>
      <c r="AJ122" s="398"/>
      <c r="AK122" s="398"/>
      <c r="AL122" s="398"/>
      <c r="AM122" s="398"/>
      <c r="AN122" s="398"/>
      <c r="AO122" s="398"/>
      <c r="AP122" s="398"/>
      <c r="AQ122" s="398"/>
      <c r="AR122" s="398"/>
      <c r="AS122" s="398"/>
      <c r="AT122" s="398"/>
      <c r="AU122" s="398"/>
      <c r="AV122" s="398"/>
      <c r="AW122" s="398"/>
      <c r="AX122" s="398"/>
      <c r="AY122" s="398"/>
      <c r="AZ122" s="398"/>
      <c r="BA122" s="398"/>
      <c r="BB122" s="16"/>
      <c r="BC122" s="16"/>
      <c r="BD122" s="399"/>
      <c r="BE122" s="403"/>
      <c r="BF122" s="229"/>
      <c r="BG122" s="229"/>
    </row>
    <row r="123" spans="1:59" ht="26.25" customHeight="1" thickTop="1" x14ac:dyDescent="0.2">
      <c r="B123" s="212"/>
      <c r="C123" s="395" t="s">
        <v>244</v>
      </c>
      <c r="D123" s="395"/>
      <c r="E123" s="395"/>
      <c r="F123" s="395"/>
      <c r="G123" s="16"/>
      <c r="H123" s="16"/>
      <c r="I123" s="16"/>
      <c r="J123" s="16"/>
      <c r="K123" s="16"/>
      <c r="L123" s="16"/>
      <c r="M123" s="16"/>
      <c r="N123" s="16"/>
      <c r="O123" s="16"/>
      <c r="P123" s="16"/>
      <c r="Q123" s="16"/>
      <c r="R123" s="16"/>
      <c r="S123" s="16"/>
      <c r="T123" s="675" t="s">
        <v>103</v>
      </c>
      <c r="U123" s="676"/>
      <c r="V123" s="676"/>
      <c r="W123" s="676"/>
      <c r="X123" s="676"/>
      <c r="Y123" s="676"/>
      <c r="Z123" s="676"/>
      <c r="AA123" s="676"/>
      <c r="AB123" s="676"/>
      <c r="AC123" s="676"/>
      <c r="AD123" s="676"/>
      <c r="AE123" s="676"/>
      <c r="AF123" s="676"/>
      <c r="AG123" s="676"/>
      <c r="AH123" s="676"/>
      <c r="AI123" s="676"/>
      <c r="AJ123" s="676"/>
      <c r="AK123" s="676"/>
      <c r="AL123" s="676"/>
      <c r="AM123" s="676"/>
      <c r="AN123" s="676"/>
      <c r="AO123" s="676"/>
      <c r="AP123" s="676"/>
      <c r="AQ123" s="676"/>
      <c r="AR123" s="676"/>
      <c r="AS123" s="676"/>
      <c r="AT123" s="676"/>
      <c r="AU123" s="676"/>
      <c r="AV123" s="676"/>
      <c r="AW123" s="676"/>
      <c r="AX123" s="676"/>
      <c r="AY123" s="676"/>
      <c r="AZ123" s="676"/>
      <c r="BA123" s="677"/>
      <c r="BB123" s="679">
        <f>VLOOKUP(T123,config!C$82:D$91,2,FALSE)</f>
        <v>0</v>
      </c>
      <c r="BC123" s="679"/>
      <c r="BD123" s="679"/>
      <c r="BE123" s="680"/>
    </row>
    <row r="124" spans="1:59" ht="13.8" thickBot="1" x14ac:dyDescent="0.25">
      <c r="B124" s="212"/>
      <c r="C124" s="395"/>
      <c r="D124" s="395"/>
      <c r="E124" s="395"/>
      <c r="F124" s="395"/>
      <c r="G124" s="16"/>
      <c r="H124" s="16"/>
      <c r="I124" s="16"/>
      <c r="J124" s="16"/>
      <c r="K124" s="16"/>
      <c r="L124" s="16"/>
      <c r="M124" s="16"/>
      <c r="N124" s="16"/>
      <c r="O124" s="16"/>
      <c r="P124" s="16"/>
      <c r="Q124" s="16"/>
      <c r="R124" s="16"/>
      <c r="S124" s="16"/>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8"/>
      <c r="AY124" s="398"/>
      <c r="AZ124" s="398"/>
      <c r="BA124" s="398"/>
      <c r="BB124" s="398"/>
      <c r="BC124" s="398"/>
      <c r="BD124" s="399"/>
      <c r="BE124" s="403"/>
      <c r="BF124" s="229"/>
      <c r="BG124" s="229"/>
    </row>
    <row r="125" spans="1:59" ht="26.25" customHeight="1" thickTop="1" x14ac:dyDescent="0.2">
      <c r="B125" s="212"/>
      <c r="C125" s="395" t="s">
        <v>256</v>
      </c>
      <c r="D125" s="395"/>
      <c r="E125" s="395"/>
      <c r="F125" s="395"/>
      <c r="G125" s="16"/>
      <c r="H125" s="16"/>
      <c r="I125" s="698" t="s">
        <v>433</v>
      </c>
      <c r="J125" s="698"/>
      <c r="K125" s="698"/>
      <c r="L125" s="698"/>
      <c r="M125" s="698"/>
      <c r="N125" s="698"/>
      <c r="O125" s="698"/>
      <c r="P125" s="698"/>
      <c r="Q125" s="698"/>
      <c r="R125" s="698"/>
      <c r="S125" s="700"/>
      <c r="T125" s="675" t="str">
        <f>IF(COUNTIF(T103,"*10GbE*"),"－","利用しない　※利用する場合は選択してください")</f>
        <v>利用しない　※利用する場合は選択してください</v>
      </c>
      <c r="U125" s="676"/>
      <c r="V125" s="676"/>
      <c r="W125" s="676"/>
      <c r="X125" s="676"/>
      <c r="Y125" s="676"/>
      <c r="Z125" s="676"/>
      <c r="AA125" s="676"/>
      <c r="AB125" s="676"/>
      <c r="AC125" s="676"/>
      <c r="AD125" s="676"/>
      <c r="AE125" s="676"/>
      <c r="AF125" s="676"/>
      <c r="AG125" s="676"/>
      <c r="AH125" s="676"/>
      <c r="AI125" s="676"/>
      <c r="AJ125" s="676"/>
      <c r="AK125" s="676"/>
      <c r="AL125" s="676"/>
      <c r="AM125" s="676"/>
      <c r="AN125" s="676"/>
      <c r="AO125" s="676"/>
      <c r="AP125" s="676"/>
      <c r="AQ125" s="676"/>
      <c r="AR125" s="676"/>
      <c r="AS125" s="676"/>
      <c r="AT125" s="676"/>
      <c r="AU125" s="676"/>
      <c r="AV125" s="676"/>
      <c r="AW125" s="676"/>
      <c r="AX125" s="676"/>
      <c r="AY125" s="676"/>
      <c r="AZ125" s="676"/>
      <c r="BA125" s="677"/>
      <c r="BB125" s="679">
        <f>VLOOKUP(T125,config!C$97:D$121,2,FALSE)</f>
        <v>0</v>
      </c>
      <c r="BC125" s="679"/>
      <c r="BD125" s="679"/>
      <c r="BE125" s="680"/>
    </row>
    <row r="126" spans="1:59" ht="13.8" thickBot="1" x14ac:dyDescent="0.25">
      <c r="B126" s="404"/>
      <c r="C126" s="405"/>
      <c r="D126" s="405"/>
      <c r="E126" s="405"/>
      <c r="F126" s="405"/>
      <c r="G126" s="405"/>
      <c r="H126" s="405"/>
      <c r="I126" s="405"/>
      <c r="J126" s="405"/>
      <c r="K126" s="405"/>
      <c r="L126" s="405"/>
      <c r="M126" s="405"/>
      <c r="N126" s="405"/>
      <c r="O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405"/>
      <c r="AN126" s="405"/>
      <c r="AO126" s="405"/>
      <c r="AP126" s="405"/>
      <c r="AQ126" s="405"/>
      <c r="AR126" s="405"/>
      <c r="AS126" s="405"/>
      <c r="AT126" s="405"/>
      <c r="AU126" s="405"/>
      <c r="AV126" s="405"/>
      <c r="AW126" s="405"/>
      <c r="AX126" s="405"/>
      <c r="AY126" s="405"/>
      <c r="AZ126" s="405"/>
      <c r="BA126" s="405"/>
      <c r="BB126" s="405"/>
      <c r="BC126" s="405"/>
      <c r="BD126" s="405"/>
      <c r="BE126" s="406"/>
    </row>
    <row r="127" spans="1:59" s="5" customFormat="1" ht="15" thickBot="1" x14ac:dyDescent="0.25">
      <c r="A127"/>
      <c r="B127" s="204"/>
      <c r="C127" s="204"/>
      <c r="D127" s="205"/>
      <c r="E127" s="205"/>
      <c r="F127" s="205"/>
      <c r="G127" s="205"/>
      <c r="H127" s="205"/>
      <c r="I127" s="205"/>
      <c r="J127" s="205"/>
      <c r="K127" s="205"/>
      <c r="L127" s="205"/>
      <c r="M127" s="205"/>
      <c r="N127" s="205"/>
      <c r="O127" s="205"/>
      <c r="P127" s="174"/>
      <c r="Q127" s="203"/>
      <c r="R127" s="203"/>
      <c r="S127" s="203"/>
      <c r="T127" s="203"/>
      <c r="U127" s="203"/>
      <c r="V127" s="203"/>
      <c r="W127" s="174"/>
      <c r="X127" s="203"/>
      <c r="Y127" s="203"/>
      <c r="Z127" s="203"/>
      <c r="AA127" s="203"/>
      <c r="AB127" s="203"/>
      <c r="AC127" s="203"/>
      <c r="AD127" s="203"/>
      <c r="AE127" s="203"/>
      <c r="AF127" s="203"/>
      <c r="AG127" s="203"/>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c r="BD127"/>
      <c r="BE127"/>
      <c r="BF127"/>
    </row>
    <row r="128" spans="1:59" s="5" customFormat="1" ht="21.6" thickBot="1" x14ac:dyDescent="0.25">
      <c r="A128"/>
      <c r="B128" s="690">
        <v>3</v>
      </c>
      <c r="C128" s="691"/>
      <c r="D128" s="407"/>
      <c r="E128" s="400"/>
      <c r="F128" s="400"/>
      <c r="G128" s="400"/>
      <c r="H128" s="400"/>
      <c r="I128" s="400"/>
      <c r="J128" s="400"/>
      <c r="K128" s="400"/>
      <c r="L128" s="400"/>
      <c r="M128" s="400"/>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0"/>
      <c r="AJ128" s="400"/>
      <c r="AK128" s="400"/>
      <c r="AL128" s="400"/>
      <c r="AM128" s="400"/>
      <c r="AN128" s="400"/>
      <c r="AO128" s="400"/>
      <c r="AP128" s="400"/>
      <c r="AQ128" s="400"/>
      <c r="AR128" s="400"/>
      <c r="AS128" s="400"/>
      <c r="AT128" s="400"/>
      <c r="AU128" s="400"/>
      <c r="AV128" s="400"/>
      <c r="AW128" s="400"/>
      <c r="AX128" s="400"/>
      <c r="AY128" s="400"/>
      <c r="AZ128" s="400"/>
      <c r="BA128" s="400"/>
      <c r="BB128" s="400"/>
      <c r="BC128" s="400"/>
      <c r="BD128" s="400"/>
      <c r="BE128" s="401"/>
      <c r="BF128"/>
    </row>
    <row r="129" spans="2:60" x14ac:dyDescent="0.2">
      <c r="B129" s="212"/>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213"/>
    </row>
    <row r="130" spans="2:60" ht="21.75" customHeight="1" x14ac:dyDescent="0.2">
      <c r="B130" s="212"/>
      <c r="C130" s="394"/>
      <c r="D130" s="395" t="s">
        <v>253</v>
      </c>
      <c r="E130" s="395"/>
      <c r="F130" s="395"/>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213"/>
    </row>
    <row r="131" spans="2:60" ht="13.8" thickBot="1" x14ac:dyDescent="0.25">
      <c r="B131" s="212"/>
      <c r="C131" s="395"/>
      <c r="D131" s="395"/>
      <c r="E131" s="395"/>
      <c r="F131" s="395"/>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213"/>
    </row>
    <row r="132" spans="2:60" ht="26.25" customHeight="1" thickTop="1" x14ac:dyDescent="0.2">
      <c r="B132" s="212"/>
      <c r="C132" s="395" t="s">
        <v>473</v>
      </c>
      <c r="D132" s="395"/>
      <c r="E132" s="395"/>
      <c r="F132" s="395"/>
      <c r="G132" s="16"/>
      <c r="H132" s="16"/>
      <c r="I132" s="16"/>
      <c r="J132" s="16"/>
      <c r="K132" s="16"/>
      <c r="L132" s="16"/>
      <c r="M132" s="16"/>
      <c r="N132" s="16"/>
      <c r="O132" s="16"/>
      <c r="P132" s="16"/>
      <c r="Q132" s="16"/>
      <c r="R132" s="16"/>
      <c r="S132" s="16"/>
      <c r="T132" s="685" t="s">
        <v>474</v>
      </c>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6"/>
      <c r="AY132" s="686"/>
      <c r="AZ132" s="686"/>
      <c r="BA132" s="687"/>
      <c r="BB132" s="396"/>
      <c r="BC132" s="397"/>
      <c r="BD132" s="397"/>
      <c r="BE132" s="402"/>
    </row>
    <row r="133" spans="2:60" ht="13.8" thickBot="1" x14ac:dyDescent="0.25">
      <c r="B133" s="212"/>
      <c r="C133" s="395"/>
      <c r="D133" s="395"/>
      <c r="E133" s="395"/>
      <c r="F133" s="395"/>
      <c r="G133" s="16"/>
      <c r="H133" s="16"/>
      <c r="I133" s="16"/>
      <c r="J133" s="16"/>
      <c r="K133" s="16"/>
      <c r="L133" s="16"/>
      <c r="M133" s="16"/>
      <c r="N133" s="16"/>
      <c r="O133" s="16"/>
      <c r="P133" s="16"/>
      <c r="Q133" s="16"/>
      <c r="R133" s="16"/>
      <c r="S133" s="16"/>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398"/>
      <c r="AZ133" s="398"/>
      <c r="BA133" s="398"/>
      <c r="BB133" s="398"/>
      <c r="BC133" s="398"/>
      <c r="BD133" s="16"/>
      <c r="BE133" s="213"/>
    </row>
    <row r="134" spans="2:60" ht="26.25" customHeight="1" thickTop="1" x14ac:dyDescent="0.2">
      <c r="B134" s="212"/>
      <c r="C134" s="395" t="s">
        <v>394</v>
      </c>
      <c r="D134" s="395"/>
      <c r="E134" s="395"/>
      <c r="F134" s="395"/>
      <c r="G134" s="16"/>
      <c r="H134" s="16"/>
      <c r="I134" s="16"/>
      <c r="J134" s="16"/>
      <c r="K134" s="16"/>
      <c r="L134" s="16"/>
      <c r="M134" s="16"/>
      <c r="N134" s="16"/>
      <c r="O134" s="16"/>
      <c r="P134" s="16"/>
      <c r="Q134" s="16"/>
      <c r="R134" s="16"/>
      <c r="S134" s="16"/>
      <c r="T134" s="682" t="str">
        <f>IF(T132="選択してください","－",IF(T132="東京","第 1 ゾーン","第 2 ゾーン"))</f>
        <v>第 2 ゾーン</v>
      </c>
      <c r="U134" s="683"/>
      <c r="V134" s="683"/>
      <c r="W134" s="683"/>
      <c r="X134" s="683"/>
      <c r="Y134" s="683"/>
      <c r="Z134" s="683"/>
      <c r="AA134" s="683"/>
      <c r="AB134" s="683"/>
      <c r="AC134" s="683"/>
      <c r="AD134" s="683"/>
      <c r="AE134" s="683"/>
      <c r="AF134" s="683"/>
      <c r="AG134" s="683"/>
      <c r="AH134" s="683"/>
      <c r="AI134" s="683"/>
      <c r="AJ134" s="683"/>
      <c r="AK134" s="683"/>
      <c r="AL134" s="683"/>
      <c r="AM134" s="683"/>
      <c r="AN134" s="683"/>
      <c r="AO134" s="683"/>
      <c r="AP134" s="683"/>
      <c r="AQ134" s="683"/>
      <c r="AR134" s="683"/>
      <c r="AS134" s="683"/>
      <c r="AT134" s="683"/>
      <c r="AU134" s="683"/>
      <c r="AV134" s="683"/>
      <c r="AW134" s="683"/>
      <c r="AX134" s="683"/>
      <c r="AY134" s="683"/>
      <c r="AZ134" s="683"/>
      <c r="BA134" s="684"/>
      <c r="BB134" s="16"/>
      <c r="BC134" s="16"/>
      <c r="BD134" s="16"/>
      <c r="BE134" s="213"/>
    </row>
    <row r="135" spans="2:60" ht="13.8" thickBot="1" x14ac:dyDescent="0.25">
      <c r="B135" s="212"/>
      <c r="C135" s="395"/>
      <c r="D135" s="395"/>
      <c r="E135" s="395"/>
      <c r="F135" s="395"/>
      <c r="G135" s="16"/>
      <c r="H135" s="16"/>
      <c r="I135" s="16"/>
      <c r="J135" s="16"/>
      <c r="K135" s="16"/>
      <c r="L135" s="16"/>
      <c r="M135" s="16"/>
      <c r="N135" s="16"/>
      <c r="O135" s="16"/>
      <c r="P135" s="16"/>
      <c r="Q135" s="16"/>
      <c r="R135" s="16"/>
      <c r="S135" s="16"/>
      <c r="T135" s="398"/>
      <c r="U135" s="398"/>
      <c r="V135" s="398"/>
      <c r="W135" s="398"/>
      <c r="X135" s="398"/>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c r="AV135" s="398"/>
      <c r="AW135" s="398"/>
      <c r="AX135" s="398"/>
      <c r="AY135" s="398"/>
      <c r="AZ135" s="398"/>
      <c r="BA135" s="398"/>
      <c r="BB135" s="398"/>
      <c r="BC135" s="398"/>
      <c r="BD135" s="16"/>
      <c r="BE135" s="213"/>
    </row>
    <row r="136" spans="2:60" ht="26.25" customHeight="1" thickTop="1" x14ac:dyDescent="0.2">
      <c r="B136" s="212"/>
      <c r="C136" s="395" t="s">
        <v>241</v>
      </c>
      <c r="D136" s="395"/>
      <c r="E136" s="395"/>
      <c r="F136" s="395"/>
      <c r="G136" s="16"/>
      <c r="H136" s="16"/>
      <c r="I136" s="16"/>
      <c r="J136" s="16"/>
      <c r="K136" s="16"/>
      <c r="L136" s="16"/>
      <c r="M136" s="16"/>
      <c r="N136" s="16"/>
      <c r="O136" s="16"/>
      <c r="P136" s="16"/>
      <c r="Q136" s="16"/>
      <c r="R136" s="16"/>
      <c r="S136" s="16"/>
      <c r="T136" s="675" t="s">
        <v>103</v>
      </c>
      <c r="U136" s="676"/>
      <c r="V136" s="676"/>
      <c r="W136" s="676"/>
      <c r="X136" s="676"/>
      <c r="Y136" s="676"/>
      <c r="Z136" s="676"/>
      <c r="AA136" s="676"/>
      <c r="AB136" s="676"/>
      <c r="AC136" s="676"/>
      <c r="AD136" s="676"/>
      <c r="AE136" s="676"/>
      <c r="AF136" s="676"/>
      <c r="AG136" s="676"/>
      <c r="AH136" s="676"/>
      <c r="AI136" s="676"/>
      <c r="AJ136" s="676"/>
      <c r="AK136" s="676"/>
      <c r="AL136" s="676"/>
      <c r="AM136" s="676"/>
      <c r="AN136" s="676"/>
      <c r="AO136" s="676"/>
      <c r="AP136" s="676"/>
      <c r="AQ136" s="676"/>
      <c r="AR136" s="676"/>
      <c r="AS136" s="676"/>
      <c r="AT136" s="676"/>
      <c r="AU136" s="676"/>
      <c r="AV136" s="676"/>
      <c r="AW136" s="676"/>
      <c r="AX136" s="676"/>
      <c r="AY136" s="676"/>
      <c r="AZ136" s="676"/>
      <c r="BA136" s="677"/>
      <c r="BB136" s="16"/>
      <c r="BC136" s="16"/>
      <c r="BD136" s="16"/>
      <c r="BE136" s="213"/>
    </row>
    <row r="137" spans="2:60" ht="13.8" thickBot="1" x14ac:dyDescent="0.25">
      <c r="B137" s="212"/>
      <c r="C137" s="395"/>
      <c r="D137" s="395"/>
      <c r="E137" s="395"/>
      <c r="F137" s="395"/>
      <c r="G137" s="16"/>
      <c r="H137" s="16"/>
      <c r="I137" s="16"/>
      <c r="J137" s="16"/>
      <c r="K137" s="16"/>
      <c r="L137" s="16"/>
      <c r="M137" s="16"/>
      <c r="N137" s="16"/>
      <c r="O137" s="16"/>
      <c r="P137" s="16"/>
      <c r="Q137" s="16"/>
      <c r="R137" s="16"/>
      <c r="S137" s="16"/>
      <c r="T137" s="398"/>
      <c r="U137" s="398"/>
      <c r="V137" s="398"/>
      <c r="W137" s="398"/>
      <c r="X137" s="398"/>
      <c r="Y137" s="398"/>
      <c r="Z137" s="398"/>
      <c r="AA137" s="398"/>
      <c r="AB137" s="398"/>
      <c r="AC137" s="398"/>
      <c r="AD137" s="398"/>
      <c r="AE137" s="398"/>
      <c r="AF137" s="398"/>
      <c r="AG137" s="398"/>
      <c r="AH137" s="398"/>
      <c r="AI137" s="398"/>
      <c r="AJ137" s="398"/>
      <c r="AK137" s="398"/>
      <c r="AL137" s="398"/>
      <c r="AM137" s="398"/>
      <c r="AN137" s="398"/>
      <c r="AO137" s="398"/>
      <c r="AP137" s="398"/>
      <c r="AQ137" s="398"/>
      <c r="AR137" s="398"/>
      <c r="AS137" s="398"/>
      <c r="AT137" s="398"/>
      <c r="AU137" s="398"/>
      <c r="AV137" s="398"/>
      <c r="AW137" s="398"/>
      <c r="AX137" s="398"/>
      <c r="AY137" s="398"/>
      <c r="AZ137" s="398"/>
      <c r="BA137" s="398"/>
      <c r="BB137" s="398"/>
      <c r="BC137" s="398"/>
      <c r="BD137" s="16"/>
      <c r="BE137" s="213"/>
    </row>
    <row r="138" spans="2:60" ht="26.25" customHeight="1" thickTop="1" x14ac:dyDescent="0.2">
      <c r="B138" s="212"/>
      <c r="C138" s="395" t="s">
        <v>242</v>
      </c>
      <c r="D138" s="395"/>
      <c r="E138" s="395"/>
      <c r="F138" s="395"/>
      <c r="G138" s="16"/>
      <c r="H138" s="16"/>
      <c r="I138" s="696"/>
      <c r="J138" s="696"/>
      <c r="K138" s="696"/>
      <c r="L138" s="696"/>
      <c r="M138" s="696"/>
      <c r="N138" s="696"/>
      <c r="O138" s="696"/>
      <c r="P138" s="696"/>
      <c r="Q138" s="696"/>
      <c r="R138" s="696"/>
      <c r="S138" s="697"/>
      <c r="T138" s="675" t="s">
        <v>103</v>
      </c>
      <c r="U138" s="676"/>
      <c r="V138" s="676"/>
      <c r="W138" s="676"/>
      <c r="X138" s="676"/>
      <c r="Y138" s="676"/>
      <c r="Z138" s="676"/>
      <c r="AA138" s="676"/>
      <c r="AB138" s="676"/>
      <c r="AC138" s="676"/>
      <c r="AD138" s="676"/>
      <c r="AE138" s="676"/>
      <c r="AF138" s="676"/>
      <c r="AG138" s="676"/>
      <c r="AH138" s="676"/>
      <c r="AI138" s="676"/>
      <c r="AJ138" s="676"/>
      <c r="AK138" s="676"/>
      <c r="AL138" s="676"/>
      <c r="AM138" s="676"/>
      <c r="AN138" s="676"/>
      <c r="AO138" s="676"/>
      <c r="AP138" s="676"/>
      <c r="AQ138" s="676"/>
      <c r="AR138" s="676"/>
      <c r="AS138" s="676"/>
      <c r="AT138" s="676"/>
      <c r="AU138" s="676"/>
      <c r="AV138" s="676"/>
      <c r="AW138" s="676"/>
      <c r="AX138" s="676"/>
      <c r="AY138" s="676"/>
      <c r="AZ138" s="676"/>
      <c r="BA138" s="677"/>
      <c r="BB138" s="679" t="str">
        <f>IF(T132="選択してください","",IF(T138="選択してください","",IF(T132="石狩",CONCATENATE(IF(COUNTIF(T138,"*10GbE*"),"415/","411/"),VLOOKUP(T138,config!C$506:D$511,2,FALSE)),IF(T132="東京",CONCATENATE("413/",VLOOKUP(T138,config!C$512:D$514,2,FALSE),"")))))</f>
        <v/>
      </c>
      <c r="BC138" s="679"/>
      <c r="BD138" s="679"/>
      <c r="BE138" s="680"/>
      <c r="BH138" s="424"/>
    </row>
    <row r="139" spans="2:60" ht="13.8" thickBot="1" x14ac:dyDescent="0.25">
      <c r="B139" s="212"/>
      <c r="C139" s="395"/>
      <c r="D139" s="395"/>
      <c r="E139" s="395"/>
      <c r="F139" s="395"/>
      <c r="G139" s="16"/>
      <c r="H139" s="16"/>
      <c r="I139" s="16"/>
      <c r="J139" s="16"/>
      <c r="K139" s="16"/>
      <c r="L139" s="16"/>
      <c r="M139" s="16"/>
      <c r="N139" s="16"/>
      <c r="O139" s="16"/>
      <c r="P139" s="16"/>
      <c r="Q139" s="16"/>
      <c r="R139" s="16"/>
      <c r="S139" s="16"/>
      <c r="T139" s="398"/>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9"/>
      <c r="BE139" s="403"/>
      <c r="BF139" s="229"/>
      <c r="BG139" s="229"/>
    </row>
    <row r="140" spans="2:60" ht="26.25" customHeight="1" thickTop="1" x14ac:dyDescent="0.2">
      <c r="B140" s="212"/>
      <c r="C140" s="395" t="s">
        <v>243</v>
      </c>
      <c r="D140" s="395"/>
      <c r="E140" s="395"/>
      <c r="F140" s="395"/>
      <c r="G140" s="16"/>
      <c r="H140" s="16"/>
      <c r="I140" s="16"/>
      <c r="J140" s="16"/>
      <c r="K140" s="16"/>
      <c r="L140" s="16"/>
      <c r="M140" s="16"/>
      <c r="N140" s="16"/>
      <c r="O140" s="16"/>
      <c r="P140" s="16"/>
      <c r="Q140" s="16"/>
      <c r="R140" s="16"/>
      <c r="S140" s="16"/>
      <c r="T140" s="675" t="s">
        <v>103</v>
      </c>
      <c r="U140" s="676"/>
      <c r="V140" s="676"/>
      <c r="W140" s="676"/>
      <c r="X140" s="676"/>
      <c r="Y140" s="676"/>
      <c r="Z140" s="676"/>
      <c r="AA140" s="676"/>
      <c r="AB140" s="676"/>
      <c r="AC140" s="676"/>
      <c r="AD140" s="676"/>
      <c r="AE140" s="676"/>
      <c r="AF140" s="676"/>
      <c r="AG140" s="676"/>
      <c r="AH140" s="676"/>
      <c r="AI140" s="676"/>
      <c r="AJ140" s="676"/>
      <c r="AK140" s="676"/>
      <c r="AL140" s="676"/>
      <c r="AM140" s="676"/>
      <c r="AN140" s="676"/>
      <c r="AO140" s="676"/>
      <c r="AP140" s="676"/>
      <c r="AQ140" s="676"/>
      <c r="AR140" s="676"/>
      <c r="AS140" s="676"/>
      <c r="AT140" s="676"/>
      <c r="AU140" s="676"/>
      <c r="AV140" s="676"/>
      <c r="AW140" s="676"/>
      <c r="AX140" s="676"/>
      <c r="AY140" s="676"/>
      <c r="AZ140" s="676"/>
      <c r="BA140" s="677"/>
      <c r="BB140" s="679">
        <f>VLOOKUP(T140,config!C$22:D$31,2,FALSE)</f>
        <v>0</v>
      </c>
      <c r="BC140" s="679"/>
      <c r="BD140" s="679"/>
      <c r="BE140" s="680"/>
    </row>
    <row r="141" spans="2:60" ht="13.8" thickBot="1" x14ac:dyDescent="0.25">
      <c r="B141" s="212"/>
      <c r="C141" s="395"/>
      <c r="D141" s="395"/>
      <c r="E141" s="395"/>
      <c r="F141" s="395"/>
      <c r="G141" s="16"/>
      <c r="H141" s="16"/>
      <c r="I141" s="16"/>
      <c r="J141" s="16"/>
      <c r="K141" s="16"/>
      <c r="L141" s="16"/>
      <c r="M141" s="16"/>
      <c r="N141" s="16"/>
      <c r="O141" s="16"/>
      <c r="P141" s="16"/>
      <c r="Q141" s="16"/>
      <c r="R141" s="16"/>
      <c r="S141" s="16"/>
      <c r="T141" s="398"/>
      <c r="U141" s="398"/>
      <c r="V141" s="398"/>
      <c r="W141" s="398"/>
      <c r="X141" s="398"/>
      <c r="Y141" s="398"/>
      <c r="Z141" s="398"/>
      <c r="AA141" s="398"/>
      <c r="AB141" s="398"/>
      <c r="AC141" s="398"/>
      <c r="AD141" s="398"/>
      <c r="AE141" s="398"/>
      <c r="AF141" s="398"/>
      <c r="AG141" s="398"/>
      <c r="AH141" s="398"/>
      <c r="AI141" s="398"/>
      <c r="AJ141" s="398"/>
      <c r="AK141" s="398"/>
      <c r="AL141" s="398"/>
      <c r="AM141" s="398"/>
      <c r="AN141" s="398"/>
      <c r="AO141" s="398"/>
      <c r="AP141" s="398"/>
      <c r="AQ141" s="398"/>
      <c r="AR141" s="398"/>
      <c r="AS141" s="398"/>
      <c r="AT141" s="398"/>
      <c r="AU141" s="398"/>
      <c r="AV141" s="398"/>
      <c r="AW141" s="398"/>
      <c r="AX141" s="398"/>
      <c r="AY141" s="398"/>
      <c r="AZ141" s="398"/>
      <c r="BA141" s="398"/>
      <c r="BB141" s="398"/>
      <c r="BC141" s="398"/>
      <c r="BD141" s="399"/>
      <c r="BE141" s="403"/>
      <c r="BF141" s="229"/>
      <c r="BG141" s="229"/>
    </row>
    <row r="142" spans="2:60" ht="37.5" customHeight="1" thickTop="1" x14ac:dyDescent="0.2">
      <c r="B142" s="212"/>
      <c r="C142" s="681" t="s">
        <v>301</v>
      </c>
      <c r="D142" s="681"/>
      <c r="E142" s="681"/>
      <c r="F142" s="681"/>
      <c r="G142" s="681"/>
      <c r="H142" s="681"/>
      <c r="I142" s="681"/>
      <c r="J142" s="681"/>
      <c r="K142" s="681"/>
      <c r="L142" s="681"/>
      <c r="M142" s="681"/>
      <c r="N142" s="681"/>
      <c r="O142" s="681"/>
      <c r="P142" s="681"/>
      <c r="Q142" s="681"/>
      <c r="R142" s="681"/>
      <c r="S142" s="681"/>
      <c r="T142" s="675" t="str">
        <f>IF(COUNTIF(T140,"*Windows*"),"選択してください","－")</f>
        <v>－</v>
      </c>
      <c r="U142" s="676"/>
      <c r="V142" s="676"/>
      <c r="W142" s="676"/>
      <c r="X142" s="676"/>
      <c r="Y142" s="676"/>
      <c r="Z142" s="676"/>
      <c r="AA142" s="676"/>
      <c r="AB142" s="676"/>
      <c r="AC142" s="676"/>
      <c r="AD142" s="676"/>
      <c r="AE142" s="676"/>
      <c r="AF142" s="676"/>
      <c r="AG142" s="676"/>
      <c r="AH142" s="676"/>
      <c r="AI142" s="676"/>
      <c r="AJ142" s="676"/>
      <c r="AK142" s="676"/>
      <c r="AL142" s="676"/>
      <c r="AM142" s="676"/>
      <c r="AN142" s="676"/>
      <c r="AO142" s="676"/>
      <c r="AP142" s="676"/>
      <c r="AQ142" s="676"/>
      <c r="AR142" s="676"/>
      <c r="AS142" s="676"/>
      <c r="AT142" s="676"/>
      <c r="AU142" s="676"/>
      <c r="AV142" s="676"/>
      <c r="AW142" s="676"/>
      <c r="AX142" s="676"/>
      <c r="AY142" s="676"/>
      <c r="AZ142" s="676"/>
      <c r="BA142" s="677"/>
      <c r="BB142" s="679" t="str">
        <f>IFERROR(IF(T138="選択してください","",IF(COUNTIF(T138,"*1330*"),CONCATENATE("72/",VLOOKUP(T142,config!C$475:D$479,2,FALSE)),IF(COUNTIF(T138,"*2CPU*"),CONCATENATE("72/",VLOOKUP(T142,config!C$495:D$499,2,FALSE)),CONCATENATE("72/",VLOOKUP(T142,config!C$485:D$489,2,FALSE))))),"")</f>
        <v/>
      </c>
      <c r="BC142" s="679"/>
      <c r="BD142" s="679"/>
      <c r="BE142" s="680"/>
    </row>
    <row r="143" spans="2:60" ht="13.8" thickBot="1" x14ac:dyDescent="0.25">
      <c r="B143" s="212"/>
      <c r="C143" s="395"/>
      <c r="D143" s="395"/>
      <c r="E143" s="395"/>
      <c r="F143" s="395"/>
      <c r="G143" s="16"/>
      <c r="H143" s="16"/>
      <c r="I143" s="16"/>
      <c r="J143" s="16"/>
      <c r="K143" s="16"/>
      <c r="L143" s="16"/>
      <c r="M143" s="16"/>
      <c r="N143" s="16"/>
      <c r="O143" s="16"/>
      <c r="P143" s="16"/>
      <c r="Q143" s="16"/>
      <c r="R143" s="16"/>
      <c r="S143" s="16"/>
      <c r="T143" s="398"/>
      <c r="U143" s="398"/>
      <c r="V143" s="398"/>
      <c r="W143" s="398"/>
      <c r="X143" s="398"/>
      <c r="Y143" s="398"/>
      <c r="Z143" s="398"/>
      <c r="AA143" s="398"/>
      <c r="AB143" s="398"/>
      <c r="AC143" s="398"/>
      <c r="AD143" s="398"/>
      <c r="AE143" s="398"/>
      <c r="AF143" s="398"/>
      <c r="AG143" s="398"/>
      <c r="AH143" s="398"/>
      <c r="AI143" s="398"/>
      <c r="AJ143" s="398"/>
      <c r="AK143" s="398"/>
      <c r="AL143" s="398"/>
      <c r="AM143" s="398"/>
      <c r="AN143" s="398"/>
      <c r="AO143" s="398"/>
      <c r="AP143" s="398"/>
      <c r="AQ143" s="398"/>
      <c r="AR143" s="398"/>
      <c r="AS143" s="398"/>
      <c r="AT143" s="398"/>
      <c r="AU143" s="398"/>
      <c r="AV143" s="398"/>
      <c r="AW143" s="398"/>
      <c r="AX143" s="398"/>
      <c r="AY143" s="398"/>
      <c r="AZ143" s="398"/>
      <c r="BA143" s="398"/>
      <c r="BB143" s="398"/>
      <c r="BC143" s="398"/>
      <c r="BD143" s="399"/>
      <c r="BE143" s="403"/>
      <c r="BF143" s="229"/>
      <c r="BG143" s="229"/>
    </row>
    <row r="144" spans="2:60" ht="26.25" customHeight="1" thickTop="1" x14ac:dyDescent="0.2">
      <c r="B144" s="212"/>
      <c r="C144" s="395" t="s">
        <v>245</v>
      </c>
      <c r="D144" s="395"/>
      <c r="E144" s="395"/>
      <c r="F144" s="698" t="s">
        <v>393</v>
      </c>
      <c r="G144" s="698"/>
      <c r="H144" s="698"/>
      <c r="I144" s="698"/>
      <c r="J144" s="698"/>
      <c r="K144" s="698"/>
      <c r="L144" s="698"/>
      <c r="M144" s="698"/>
      <c r="N144" s="698"/>
      <c r="O144" s="698"/>
      <c r="P144" s="698"/>
      <c r="Q144" s="698"/>
      <c r="R144" s="698"/>
      <c r="S144" s="698"/>
      <c r="T144" s="675" t="s">
        <v>103</v>
      </c>
      <c r="U144" s="676"/>
      <c r="V144" s="676"/>
      <c r="W144" s="676"/>
      <c r="X144" s="676"/>
      <c r="Y144" s="676"/>
      <c r="Z144" s="676"/>
      <c r="AA144" s="676"/>
      <c r="AB144" s="676"/>
      <c r="AC144" s="676"/>
      <c r="AD144" s="676"/>
      <c r="AE144" s="676"/>
      <c r="AF144" s="676"/>
      <c r="AG144" s="676"/>
      <c r="AH144" s="676"/>
      <c r="AI144" s="676"/>
      <c r="AJ144" s="676"/>
      <c r="AK144" s="676"/>
      <c r="AL144" s="676"/>
      <c r="AM144" s="676"/>
      <c r="AN144" s="676"/>
      <c r="AO144" s="676"/>
      <c r="AP144" s="676"/>
      <c r="AQ144" s="676"/>
      <c r="AR144" s="676"/>
      <c r="AS144" s="676"/>
      <c r="AT144" s="676"/>
      <c r="AU144" s="676"/>
      <c r="AV144" s="676"/>
      <c r="AW144" s="676"/>
      <c r="AX144" s="676"/>
      <c r="AY144" s="676"/>
      <c r="AZ144" s="676"/>
      <c r="BA144" s="677"/>
      <c r="BB144" s="679" t="str">
        <f>IF(T144="選択してください","",IF(T144="16GB（標準）","",IF(T144="32GB（標準）","",CONCATENATE(IF(T132="石狩","412/",IF(T132="東京","414/","")),IF(COUNTIF(T138,"*1330*"),VLOOKUP(T144,config!C$313:D$322,2,FALSE),VLOOKUP(T144,config!C$328:D$362,2,FALSE))))))</f>
        <v/>
      </c>
      <c r="BC144" s="679"/>
      <c r="BD144" s="679"/>
      <c r="BE144" s="680"/>
    </row>
    <row r="145" spans="2:59" ht="13.8" thickBot="1" x14ac:dyDescent="0.25">
      <c r="B145" s="212"/>
      <c r="C145" s="395"/>
      <c r="D145" s="395"/>
      <c r="E145" s="395"/>
      <c r="F145" s="395"/>
      <c r="G145" s="16"/>
      <c r="H145" s="16"/>
      <c r="I145" s="16"/>
      <c r="J145" s="16"/>
      <c r="K145" s="16"/>
      <c r="L145" s="16"/>
      <c r="M145" s="16"/>
      <c r="N145" s="16"/>
      <c r="O145" s="16"/>
      <c r="P145" s="16"/>
      <c r="Q145" s="16"/>
      <c r="R145" s="16"/>
      <c r="S145" s="16"/>
      <c r="T145" s="398"/>
      <c r="U145" s="398"/>
      <c r="V145" s="398"/>
      <c r="W145" s="398"/>
      <c r="X145" s="398"/>
      <c r="Y145" s="398"/>
      <c r="Z145" s="398"/>
      <c r="AA145" s="398"/>
      <c r="AB145" s="398"/>
      <c r="AC145" s="398"/>
      <c r="AD145" s="398"/>
      <c r="AE145" s="398"/>
      <c r="AF145" s="398"/>
      <c r="AG145" s="398"/>
      <c r="AH145" s="398"/>
      <c r="AI145" s="398"/>
      <c r="AJ145" s="398"/>
      <c r="AK145" s="398"/>
      <c r="AL145" s="398"/>
      <c r="AM145" s="398"/>
      <c r="AN145" s="398"/>
      <c r="AO145" s="398"/>
      <c r="AP145" s="398"/>
      <c r="AQ145" s="398"/>
      <c r="AR145" s="398"/>
      <c r="AS145" s="398"/>
      <c r="AT145" s="398"/>
      <c r="AU145" s="398"/>
      <c r="AV145" s="398"/>
      <c r="AW145" s="398"/>
      <c r="AX145" s="398"/>
      <c r="AY145" s="398"/>
      <c r="AZ145" s="398"/>
      <c r="BA145" s="398"/>
      <c r="BB145" s="398"/>
      <c r="BC145" s="398"/>
      <c r="BD145" s="399"/>
      <c r="BE145" s="403"/>
      <c r="BF145" s="229"/>
      <c r="BG145" s="229"/>
    </row>
    <row r="146" spans="2:59" ht="26.25" customHeight="1" thickTop="1" x14ac:dyDescent="0.2">
      <c r="B146" s="212"/>
      <c r="C146" s="395" t="s">
        <v>255</v>
      </c>
      <c r="D146" s="395"/>
      <c r="E146" s="395"/>
      <c r="F146" s="395"/>
      <c r="G146" s="16"/>
      <c r="H146" s="16"/>
      <c r="I146" s="696" t="str">
        <f>IF(AND(COUNTIF(T138,"*1330*"),COUNTIF(T146,"*SAS 1.2TB*")),"※サーバモデルがFujitsu RX1330 M1の場合、SAS 1.2TBはご選択いただけません。","")</f>
        <v/>
      </c>
      <c r="J146" s="696"/>
      <c r="K146" s="696"/>
      <c r="L146" s="696"/>
      <c r="M146" s="696"/>
      <c r="N146" s="696"/>
      <c r="O146" s="696"/>
      <c r="P146" s="696"/>
      <c r="Q146" s="696"/>
      <c r="R146" s="696"/>
      <c r="S146" s="697"/>
      <c r="T146" s="675" t="s">
        <v>103</v>
      </c>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6"/>
      <c r="AY146" s="676"/>
      <c r="AZ146" s="676"/>
      <c r="BA146" s="677"/>
      <c r="BB146" s="679" t="str">
        <f>IF(T146="選択してください","",CONCATENATE(IF(COUNTIF(T138,"*10GbE*"),"415/",IF(T132="石狩","411/",IF(T132="東京","413/",""))),VLOOKUP(T146,config!C$383:D$392,2,FALSE)))</f>
        <v/>
      </c>
      <c r="BC146" s="679"/>
      <c r="BD146" s="679"/>
      <c r="BE146" s="680"/>
    </row>
    <row r="147" spans="2:59" ht="13.8" thickBot="1" x14ac:dyDescent="0.25">
      <c r="B147" s="212"/>
      <c r="C147" s="395"/>
      <c r="D147" s="395"/>
      <c r="E147" s="395"/>
      <c r="F147" s="395"/>
      <c r="G147" s="16"/>
      <c r="H147" s="16"/>
      <c r="I147" s="698" t="s">
        <v>445</v>
      </c>
      <c r="J147" s="699"/>
      <c r="K147" s="699"/>
      <c r="L147" s="699"/>
      <c r="M147" s="699"/>
      <c r="N147" s="699"/>
      <c r="O147" s="699"/>
      <c r="P147" s="16"/>
      <c r="Q147" s="16"/>
      <c r="R147" s="16"/>
      <c r="S147" s="16"/>
      <c r="T147" s="398"/>
      <c r="U147" s="398"/>
      <c r="V147" s="398"/>
      <c r="W147" s="398"/>
      <c r="X147" s="398"/>
      <c r="Y147" s="398"/>
      <c r="Z147" s="398"/>
      <c r="AA147" s="398"/>
      <c r="AB147" s="398"/>
      <c r="AC147" s="398"/>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398"/>
      <c r="AY147" s="398"/>
      <c r="AZ147" s="398"/>
      <c r="BA147" s="398"/>
      <c r="BB147" s="398"/>
      <c r="BC147" s="398"/>
      <c r="BD147" s="399"/>
      <c r="BE147" s="403"/>
      <c r="BF147" s="229"/>
      <c r="BG147" s="229"/>
    </row>
    <row r="148" spans="2:59" ht="26.25" customHeight="1" thickTop="1" x14ac:dyDescent="0.2">
      <c r="B148" s="212"/>
      <c r="C148" s="395" t="s">
        <v>254</v>
      </c>
      <c r="D148" s="395"/>
      <c r="E148" s="395"/>
      <c r="F148" s="395"/>
      <c r="G148" s="16"/>
      <c r="H148" s="16"/>
      <c r="I148" s="699"/>
      <c r="J148" s="699"/>
      <c r="K148" s="699"/>
      <c r="L148" s="699"/>
      <c r="M148" s="699"/>
      <c r="N148" s="699"/>
      <c r="O148" s="699"/>
      <c r="P148" s="423" t="s">
        <v>390</v>
      </c>
      <c r="Q148" s="16"/>
      <c r="R148" s="16"/>
      <c r="S148" s="16"/>
      <c r="T148" s="675" t="s">
        <v>295</v>
      </c>
      <c r="U148" s="676"/>
      <c r="V148" s="676"/>
      <c r="W148" s="676"/>
      <c r="X148" s="676"/>
      <c r="Y148" s="676"/>
      <c r="Z148" s="676"/>
      <c r="AA148" s="676"/>
      <c r="AB148" s="676"/>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76"/>
      <c r="AY148" s="676"/>
      <c r="AZ148" s="676"/>
      <c r="BA148" s="677"/>
      <c r="BB148" s="679" t="str">
        <f>IF(T148="利用しない　※利用する場合は選択してください","",CONCATENATE(IF(T132="石狩","412/",IF(T132="東京","414/","")),VLOOKUP(T148,config!C$413:D$422,2,FALSE)))</f>
        <v/>
      </c>
      <c r="BC148" s="679"/>
      <c r="BD148" s="679"/>
      <c r="BE148" s="680"/>
    </row>
    <row r="149" spans="2:59" ht="3.75" customHeight="1" thickBot="1" x14ac:dyDescent="0.25">
      <c r="B149" s="212"/>
      <c r="C149" s="395"/>
      <c r="D149" s="395"/>
      <c r="E149" s="395"/>
      <c r="F149" s="395"/>
      <c r="G149" s="16"/>
      <c r="H149" s="16"/>
      <c r="I149" s="16"/>
      <c r="J149" s="16"/>
      <c r="K149" s="16"/>
      <c r="L149" s="16"/>
      <c r="M149" s="16"/>
      <c r="N149" s="16"/>
      <c r="O149" s="16"/>
      <c r="P149" s="423"/>
      <c r="Q149" s="16"/>
      <c r="R149" s="16"/>
      <c r="S149" s="16"/>
      <c r="T149" s="374"/>
      <c r="U149" s="374"/>
      <c r="V149" s="374"/>
      <c r="W149" s="374"/>
      <c r="X149" s="374"/>
      <c r="Y149" s="374"/>
      <c r="Z149" s="374"/>
      <c r="AA149" s="374"/>
      <c r="AB149" s="374"/>
      <c r="AC149" s="374"/>
      <c r="AD149" s="374"/>
      <c r="AE149" s="374"/>
      <c r="AF149" s="374"/>
      <c r="AG149" s="374"/>
      <c r="AH149" s="374"/>
      <c r="AI149" s="374"/>
      <c r="AJ149" s="374"/>
      <c r="AK149" s="374"/>
      <c r="AL149" s="374"/>
      <c r="AM149" s="374"/>
      <c r="AN149" s="374"/>
      <c r="AO149" s="374"/>
      <c r="AP149" s="374"/>
      <c r="AQ149" s="374"/>
      <c r="AR149" s="374"/>
      <c r="AS149" s="374"/>
      <c r="AT149" s="374"/>
      <c r="AU149" s="374"/>
      <c r="AV149" s="374"/>
      <c r="AW149" s="374"/>
      <c r="AX149" s="374"/>
      <c r="AY149" s="374"/>
      <c r="AZ149" s="374"/>
      <c r="BA149" s="374"/>
      <c r="BB149" s="374"/>
      <c r="BC149" s="374"/>
      <c r="BD149" s="440"/>
      <c r="BE149" s="441"/>
      <c r="BF149" s="391"/>
      <c r="BG149" s="391"/>
    </row>
    <row r="150" spans="2:59" ht="26.25" customHeight="1" thickTop="1" x14ac:dyDescent="0.2">
      <c r="B150" s="212"/>
      <c r="C150" s="701" t="s">
        <v>469</v>
      </c>
      <c r="D150" s="701"/>
      <c r="E150" s="701"/>
      <c r="F150" s="701"/>
      <c r="G150" s="701"/>
      <c r="H150" s="701"/>
      <c r="I150" s="701"/>
      <c r="J150" s="701"/>
      <c r="K150" s="701"/>
      <c r="L150" s="701"/>
      <c r="M150" s="701"/>
      <c r="N150" s="16"/>
      <c r="O150" s="16"/>
      <c r="P150" s="423" t="s">
        <v>391</v>
      </c>
      <c r="Q150" s="16"/>
      <c r="R150" s="16"/>
      <c r="S150" s="16"/>
      <c r="T150" s="702" t="s">
        <v>295</v>
      </c>
      <c r="U150" s="703"/>
      <c r="V150" s="703"/>
      <c r="W150" s="703"/>
      <c r="X150" s="703"/>
      <c r="Y150" s="703"/>
      <c r="Z150" s="703"/>
      <c r="AA150" s="703"/>
      <c r="AB150" s="703"/>
      <c r="AC150" s="703"/>
      <c r="AD150" s="703"/>
      <c r="AE150" s="703"/>
      <c r="AF150" s="703"/>
      <c r="AG150" s="703"/>
      <c r="AH150" s="703"/>
      <c r="AI150" s="703"/>
      <c r="AJ150" s="703"/>
      <c r="AK150" s="703"/>
      <c r="AL150" s="703"/>
      <c r="AM150" s="703"/>
      <c r="AN150" s="703"/>
      <c r="AO150" s="703"/>
      <c r="AP150" s="703"/>
      <c r="AQ150" s="703"/>
      <c r="AR150" s="703"/>
      <c r="AS150" s="703"/>
      <c r="AT150" s="703"/>
      <c r="AU150" s="703"/>
      <c r="AV150" s="703"/>
      <c r="AW150" s="703"/>
      <c r="AX150" s="703"/>
      <c r="AY150" s="703"/>
      <c r="AZ150" s="703"/>
      <c r="BA150" s="704"/>
      <c r="BB150" s="679" t="str">
        <f>IF(T150="利用しない　※利用する場合は選択してください","",CONCATENATE(IF(T132="石狩","412/",IF(T132="東京","414/","")),VLOOKUP(T150,config!C$413:D$422,2,FALSE)))</f>
        <v/>
      </c>
      <c r="BC150" s="679"/>
      <c r="BD150" s="679"/>
      <c r="BE150" s="680"/>
    </row>
    <row r="151" spans="2:59" ht="3.75" customHeight="1" thickBot="1" x14ac:dyDescent="0.25">
      <c r="B151" s="212"/>
      <c r="C151" s="395"/>
      <c r="D151" s="395"/>
      <c r="E151" s="395"/>
      <c r="F151" s="395"/>
      <c r="G151" s="16"/>
      <c r="H151" s="16"/>
      <c r="I151" s="16"/>
      <c r="J151" s="16"/>
      <c r="K151" s="16"/>
      <c r="L151" s="16"/>
      <c r="M151" s="16"/>
      <c r="N151" s="16"/>
      <c r="O151" s="16"/>
      <c r="P151" s="423"/>
      <c r="Q151" s="16"/>
      <c r="R151" s="16"/>
      <c r="S151" s="16"/>
      <c r="T151" s="374"/>
      <c r="U151" s="374"/>
      <c r="V151" s="374"/>
      <c r="W151" s="374"/>
      <c r="X151" s="374"/>
      <c r="Y151" s="374"/>
      <c r="Z151" s="374"/>
      <c r="AA151" s="374"/>
      <c r="AB151" s="374"/>
      <c r="AC151" s="374"/>
      <c r="AD151" s="374"/>
      <c r="AE151" s="374"/>
      <c r="AF151" s="374"/>
      <c r="AG151" s="374"/>
      <c r="AH151" s="374"/>
      <c r="AI151" s="374"/>
      <c r="AJ151" s="374"/>
      <c r="AK151" s="374"/>
      <c r="AL151" s="374"/>
      <c r="AM151" s="374"/>
      <c r="AN151" s="374"/>
      <c r="AO151" s="374"/>
      <c r="AP151" s="374"/>
      <c r="AQ151" s="374"/>
      <c r="AR151" s="374"/>
      <c r="AS151" s="374"/>
      <c r="AT151" s="374"/>
      <c r="AU151" s="374"/>
      <c r="AV151" s="374"/>
      <c r="AW151" s="374"/>
      <c r="AX151" s="374"/>
      <c r="AY151" s="374"/>
      <c r="AZ151" s="374"/>
      <c r="BA151" s="374"/>
      <c r="BB151" s="374"/>
      <c r="BC151" s="374"/>
      <c r="BD151" s="440"/>
      <c r="BE151" s="441"/>
      <c r="BF151" s="391"/>
      <c r="BG151" s="391"/>
    </row>
    <row r="152" spans="2:59" ht="26.25" customHeight="1" thickTop="1" x14ac:dyDescent="0.2">
      <c r="B152" s="212"/>
      <c r="C152" s="395"/>
      <c r="D152" s="395"/>
      <c r="E152" s="395"/>
      <c r="F152" s="395"/>
      <c r="G152" s="16"/>
      <c r="H152" s="16"/>
      <c r="I152" s="16"/>
      <c r="J152" s="16"/>
      <c r="K152" s="16"/>
      <c r="L152" s="16"/>
      <c r="M152" s="16"/>
      <c r="N152" s="16"/>
      <c r="O152" s="16"/>
      <c r="P152" s="423" t="s">
        <v>392</v>
      </c>
      <c r="Q152" s="16"/>
      <c r="R152" s="16"/>
      <c r="S152" s="16"/>
      <c r="T152" s="675" t="s">
        <v>295</v>
      </c>
      <c r="U152" s="676"/>
      <c r="V152" s="676"/>
      <c r="W152" s="676"/>
      <c r="X152" s="676"/>
      <c r="Y152" s="676"/>
      <c r="Z152" s="676"/>
      <c r="AA152" s="676"/>
      <c r="AB152" s="676"/>
      <c r="AC152" s="676"/>
      <c r="AD152" s="676"/>
      <c r="AE152" s="676"/>
      <c r="AF152" s="676"/>
      <c r="AG152" s="676"/>
      <c r="AH152" s="676"/>
      <c r="AI152" s="676"/>
      <c r="AJ152" s="676"/>
      <c r="AK152" s="676"/>
      <c r="AL152" s="676"/>
      <c r="AM152" s="676"/>
      <c r="AN152" s="676"/>
      <c r="AO152" s="676"/>
      <c r="AP152" s="676"/>
      <c r="AQ152" s="676"/>
      <c r="AR152" s="676"/>
      <c r="AS152" s="676"/>
      <c r="AT152" s="676"/>
      <c r="AU152" s="676"/>
      <c r="AV152" s="676"/>
      <c r="AW152" s="676"/>
      <c r="AX152" s="676"/>
      <c r="AY152" s="676"/>
      <c r="AZ152" s="676"/>
      <c r="BA152" s="677"/>
      <c r="BB152" s="679" t="str">
        <f>IF(T152="利用しない　※利用する場合は選択してください","",CONCATENATE(IF(T132="石狩","412/",IF(T132="東京","414/","")),VLOOKUP(T152,config!C$413:D$422,2,FALSE)))</f>
        <v/>
      </c>
      <c r="BC152" s="679"/>
      <c r="BD152" s="679"/>
      <c r="BE152" s="680"/>
    </row>
    <row r="153" spans="2:59" ht="13.8" thickBot="1" x14ac:dyDescent="0.25">
      <c r="B153" s="212"/>
      <c r="C153" s="395"/>
      <c r="D153" s="395"/>
      <c r="E153" s="395"/>
      <c r="F153" s="395"/>
      <c r="G153" s="16"/>
      <c r="H153" s="16"/>
      <c r="I153" s="16"/>
      <c r="J153" s="16"/>
      <c r="K153" s="16"/>
      <c r="L153" s="16"/>
      <c r="M153" s="16"/>
      <c r="N153" s="16"/>
      <c r="O153" s="16"/>
      <c r="P153" s="16"/>
      <c r="Q153" s="16"/>
      <c r="R153" s="16"/>
      <c r="S153" s="16"/>
      <c r="T153" s="398"/>
      <c r="U153" s="398"/>
      <c r="V153" s="398"/>
      <c r="W153" s="398"/>
      <c r="X153" s="398"/>
      <c r="Y153" s="398"/>
      <c r="Z153" s="398"/>
      <c r="AA153" s="398"/>
      <c r="AB153" s="398"/>
      <c r="AC153" s="398"/>
      <c r="AD153" s="398"/>
      <c r="AE153" s="398"/>
      <c r="AF153" s="398"/>
      <c r="AG153" s="398"/>
      <c r="AH153" s="398"/>
      <c r="AI153" s="398"/>
      <c r="AJ153" s="398"/>
      <c r="AK153" s="398"/>
      <c r="AL153" s="398"/>
      <c r="AM153" s="398"/>
      <c r="AN153" s="398"/>
      <c r="AO153" s="398"/>
      <c r="AP153" s="398"/>
      <c r="AQ153" s="398"/>
      <c r="AR153" s="398"/>
      <c r="AS153" s="398"/>
      <c r="AT153" s="398"/>
      <c r="AU153" s="398"/>
      <c r="AV153" s="398"/>
      <c r="AW153" s="398"/>
      <c r="AX153" s="398"/>
      <c r="AY153" s="398"/>
      <c r="AZ153" s="398"/>
      <c r="BA153" s="398"/>
      <c r="BB153" s="398"/>
      <c r="BC153" s="398"/>
      <c r="BD153" s="399"/>
      <c r="BE153" s="403"/>
      <c r="BF153" s="229"/>
      <c r="BG153" s="229"/>
    </row>
    <row r="154" spans="2:59" ht="37.5" customHeight="1" thickTop="1" x14ac:dyDescent="0.2">
      <c r="B154" s="212"/>
      <c r="C154" s="395" t="s">
        <v>419</v>
      </c>
      <c r="D154" s="395"/>
      <c r="E154" s="395"/>
      <c r="F154" s="395"/>
      <c r="G154" s="16"/>
      <c r="H154" s="16"/>
      <c r="I154" s="16"/>
      <c r="J154" s="16"/>
      <c r="K154" s="16"/>
      <c r="L154" s="698" t="s">
        <v>468</v>
      </c>
      <c r="M154" s="698"/>
      <c r="N154" s="698"/>
      <c r="O154" s="698"/>
      <c r="P154" s="698"/>
      <c r="Q154" s="698"/>
      <c r="R154" s="698"/>
      <c r="S154" s="700"/>
      <c r="T154" s="675" t="str">
        <f>IF(COUNTIF(T138,"*1330*10GbE*"),"－","利用しない　※利用する場合は選択してください")</f>
        <v>利用しない　※利用する場合は選択してください</v>
      </c>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6"/>
      <c r="AY154" s="676"/>
      <c r="AZ154" s="676"/>
      <c r="BA154" s="677"/>
      <c r="BB154" s="679" t="str">
        <f>IFERROR(IF(T154="利用しない　※利用する場合は選択してください","",CONCATENATE(IF(T132="石狩","412/",IF(T132="東京","414/","")),VLOOKUP(T154,config!C$458:D$467,2,FALSE))),"")</f>
        <v/>
      </c>
      <c r="BC154" s="679"/>
      <c r="BD154" s="679"/>
      <c r="BE154" s="680"/>
    </row>
    <row r="155" spans="2:59" x14ac:dyDescent="0.2">
      <c r="B155" s="212"/>
      <c r="C155" s="395"/>
      <c r="D155" s="395"/>
      <c r="E155" s="395"/>
      <c r="F155" s="395"/>
      <c r="G155" s="16"/>
      <c r="H155" s="16"/>
      <c r="I155" s="16"/>
      <c r="J155" s="16"/>
      <c r="K155" s="16"/>
      <c r="L155" s="16"/>
      <c r="M155" s="16"/>
      <c r="N155" s="16"/>
      <c r="O155" s="16"/>
      <c r="P155" s="16"/>
      <c r="Q155" s="16"/>
      <c r="R155" s="16"/>
      <c r="S155" s="16"/>
      <c r="T155" s="398"/>
      <c r="U155" s="398"/>
      <c r="V155" s="398"/>
      <c r="W155" s="398"/>
      <c r="X155" s="398"/>
      <c r="Y155" s="398"/>
      <c r="Z155" s="398"/>
      <c r="AA155" s="398"/>
      <c r="AB155" s="398"/>
      <c r="AC155" s="398"/>
      <c r="AD155" s="398"/>
      <c r="AE155" s="398"/>
      <c r="AF155" s="398"/>
      <c r="AG155" s="398"/>
      <c r="AH155" s="398"/>
      <c r="AI155" s="398"/>
      <c r="AJ155" s="398"/>
      <c r="AK155" s="398"/>
      <c r="AL155" s="398"/>
      <c r="AM155" s="398"/>
      <c r="AN155" s="398"/>
      <c r="AO155" s="398"/>
      <c r="AP155" s="398"/>
      <c r="AQ155" s="398"/>
      <c r="AR155" s="398"/>
      <c r="AS155" s="398"/>
      <c r="AT155" s="398"/>
      <c r="AU155" s="398"/>
      <c r="AV155" s="398"/>
      <c r="AW155" s="398"/>
      <c r="AX155" s="398"/>
      <c r="AY155" s="398"/>
      <c r="AZ155" s="398"/>
      <c r="BA155" s="398"/>
      <c r="BB155" s="398"/>
      <c r="BC155" s="398"/>
      <c r="BD155" s="399"/>
      <c r="BE155" s="403"/>
      <c r="BF155" s="229"/>
      <c r="BG155" s="229"/>
    </row>
    <row r="156" spans="2:59" ht="21.75" customHeight="1" x14ac:dyDescent="0.2">
      <c r="B156" s="212"/>
      <c r="C156" s="394"/>
      <c r="D156" s="395" t="s">
        <v>410</v>
      </c>
      <c r="E156" s="395"/>
      <c r="F156" s="395"/>
      <c r="G156" s="16"/>
      <c r="H156" s="16"/>
      <c r="I156" s="16"/>
      <c r="J156" s="16"/>
      <c r="K156" s="16"/>
      <c r="L156" s="16"/>
      <c r="M156" s="16"/>
      <c r="N156" s="16"/>
      <c r="O156" s="16"/>
      <c r="P156" s="16"/>
      <c r="Q156" s="16"/>
      <c r="R156" s="16"/>
      <c r="S156" s="16"/>
      <c r="T156" s="398"/>
      <c r="U156" s="398"/>
      <c r="V156" s="398"/>
      <c r="W156" s="398"/>
      <c r="X156" s="398"/>
      <c r="Y156" s="398"/>
      <c r="Z156" s="398"/>
      <c r="AA156" s="398"/>
      <c r="AB156" s="398"/>
      <c r="AC156" s="398"/>
      <c r="AD156" s="398"/>
      <c r="AE156" s="398"/>
      <c r="AF156" s="398"/>
      <c r="AG156" s="398"/>
      <c r="AH156" s="398"/>
      <c r="AI156" s="398"/>
      <c r="AJ156" s="398"/>
      <c r="AK156" s="398"/>
      <c r="AL156" s="398"/>
      <c r="AM156" s="398"/>
      <c r="AN156" s="398"/>
      <c r="AO156" s="398"/>
      <c r="AP156" s="398"/>
      <c r="AQ156" s="398"/>
      <c r="AR156" s="398"/>
      <c r="AS156" s="398"/>
      <c r="AT156" s="398"/>
      <c r="AU156" s="398"/>
      <c r="AV156" s="398"/>
      <c r="AW156" s="398"/>
      <c r="AX156" s="398"/>
      <c r="AY156" s="398"/>
      <c r="AZ156" s="398"/>
      <c r="BA156" s="398"/>
      <c r="BB156" s="398"/>
      <c r="BC156" s="398"/>
      <c r="BD156" s="399"/>
      <c r="BE156" s="403"/>
      <c r="BF156" s="229"/>
      <c r="BG156" s="229"/>
    </row>
    <row r="157" spans="2:59" ht="13.8" thickBot="1" x14ac:dyDescent="0.25">
      <c r="B157" s="212"/>
      <c r="C157" s="395"/>
      <c r="D157" s="395"/>
      <c r="E157" s="395"/>
      <c r="F157" s="395"/>
      <c r="G157" s="16"/>
      <c r="H157" s="16"/>
      <c r="I157" s="16"/>
      <c r="J157" s="16"/>
      <c r="K157" s="16"/>
      <c r="L157" s="16"/>
      <c r="M157" s="16"/>
      <c r="N157" s="16"/>
      <c r="O157" s="16"/>
      <c r="P157" s="16"/>
      <c r="Q157" s="16"/>
      <c r="R157" s="16"/>
      <c r="S157" s="16"/>
      <c r="T157" s="398"/>
      <c r="U157" s="398"/>
      <c r="V157" s="398"/>
      <c r="W157" s="398"/>
      <c r="X157" s="398"/>
      <c r="Y157" s="398"/>
      <c r="Z157" s="398"/>
      <c r="AA157" s="398"/>
      <c r="AB157" s="398"/>
      <c r="AC157" s="398"/>
      <c r="AD157" s="398"/>
      <c r="AE157" s="398"/>
      <c r="AF157" s="398"/>
      <c r="AG157" s="398"/>
      <c r="AH157" s="398"/>
      <c r="AI157" s="398"/>
      <c r="AJ157" s="398"/>
      <c r="AK157" s="398"/>
      <c r="AL157" s="398"/>
      <c r="AM157" s="398"/>
      <c r="AN157" s="398"/>
      <c r="AO157" s="398"/>
      <c r="AP157" s="398"/>
      <c r="AQ157" s="398"/>
      <c r="AR157" s="398"/>
      <c r="AS157" s="398"/>
      <c r="AT157" s="398"/>
      <c r="AU157" s="398"/>
      <c r="AV157" s="398"/>
      <c r="AW157" s="398"/>
      <c r="AX157" s="398"/>
      <c r="AY157" s="398"/>
      <c r="AZ157" s="398"/>
      <c r="BA157" s="398"/>
      <c r="BB157" s="16"/>
      <c r="BC157" s="16"/>
      <c r="BD157" s="399"/>
      <c r="BE157" s="403"/>
      <c r="BF157" s="229"/>
      <c r="BG157" s="229"/>
    </row>
    <row r="158" spans="2:59" ht="26.25" customHeight="1" thickTop="1" x14ac:dyDescent="0.2">
      <c r="B158" s="212"/>
      <c r="C158" s="395" t="s">
        <v>244</v>
      </c>
      <c r="D158" s="395"/>
      <c r="E158" s="395"/>
      <c r="F158" s="395"/>
      <c r="G158" s="16"/>
      <c r="H158" s="16"/>
      <c r="I158" s="16"/>
      <c r="J158" s="16"/>
      <c r="K158" s="16"/>
      <c r="L158" s="16"/>
      <c r="M158" s="16"/>
      <c r="N158" s="16"/>
      <c r="O158" s="16"/>
      <c r="P158" s="16"/>
      <c r="Q158" s="16"/>
      <c r="R158" s="16"/>
      <c r="S158" s="16"/>
      <c r="T158" s="675" t="s">
        <v>103</v>
      </c>
      <c r="U158" s="676"/>
      <c r="V158" s="676"/>
      <c r="W158" s="676"/>
      <c r="X158" s="676"/>
      <c r="Y158" s="676"/>
      <c r="Z158" s="676"/>
      <c r="AA158" s="676"/>
      <c r="AB158" s="676"/>
      <c r="AC158" s="676"/>
      <c r="AD158" s="676"/>
      <c r="AE158" s="676"/>
      <c r="AF158" s="676"/>
      <c r="AG158" s="676"/>
      <c r="AH158" s="676"/>
      <c r="AI158" s="676"/>
      <c r="AJ158" s="676"/>
      <c r="AK158" s="676"/>
      <c r="AL158" s="676"/>
      <c r="AM158" s="676"/>
      <c r="AN158" s="676"/>
      <c r="AO158" s="676"/>
      <c r="AP158" s="676"/>
      <c r="AQ158" s="676"/>
      <c r="AR158" s="676"/>
      <c r="AS158" s="676"/>
      <c r="AT158" s="676"/>
      <c r="AU158" s="676"/>
      <c r="AV158" s="676"/>
      <c r="AW158" s="676"/>
      <c r="AX158" s="676"/>
      <c r="AY158" s="676"/>
      <c r="AZ158" s="676"/>
      <c r="BA158" s="677"/>
      <c r="BB158" s="679">
        <f>VLOOKUP(T158,config!C$82:D$91,2,FALSE)</f>
        <v>0</v>
      </c>
      <c r="BC158" s="679"/>
      <c r="BD158" s="679"/>
      <c r="BE158" s="680"/>
    </row>
    <row r="159" spans="2:59" ht="13.8" thickBot="1" x14ac:dyDescent="0.25">
      <c r="B159" s="212"/>
      <c r="C159" s="395"/>
      <c r="D159" s="395"/>
      <c r="E159" s="395"/>
      <c r="F159" s="395"/>
      <c r="G159" s="16"/>
      <c r="H159" s="16"/>
      <c r="I159" s="16"/>
      <c r="J159" s="16"/>
      <c r="K159" s="16"/>
      <c r="L159" s="16"/>
      <c r="M159" s="16"/>
      <c r="N159" s="16"/>
      <c r="O159" s="16"/>
      <c r="P159" s="16"/>
      <c r="Q159" s="16"/>
      <c r="R159" s="16"/>
      <c r="S159" s="16"/>
      <c r="T159" s="398"/>
      <c r="U159" s="398"/>
      <c r="V159" s="398"/>
      <c r="W159" s="398"/>
      <c r="X159" s="398"/>
      <c r="Y159" s="398"/>
      <c r="Z159" s="398"/>
      <c r="AA159" s="398"/>
      <c r="AB159" s="398"/>
      <c r="AC159" s="398"/>
      <c r="AD159" s="398"/>
      <c r="AE159" s="398"/>
      <c r="AF159" s="398"/>
      <c r="AG159" s="398"/>
      <c r="AH159" s="398"/>
      <c r="AI159" s="398"/>
      <c r="AJ159" s="398"/>
      <c r="AK159" s="398"/>
      <c r="AL159" s="398"/>
      <c r="AM159" s="398"/>
      <c r="AN159" s="398"/>
      <c r="AO159" s="398"/>
      <c r="AP159" s="398"/>
      <c r="AQ159" s="398"/>
      <c r="AR159" s="398"/>
      <c r="AS159" s="398"/>
      <c r="AT159" s="398"/>
      <c r="AU159" s="398"/>
      <c r="AV159" s="398"/>
      <c r="AW159" s="398"/>
      <c r="AX159" s="398"/>
      <c r="AY159" s="398"/>
      <c r="AZ159" s="398"/>
      <c r="BA159" s="398"/>
      <c r="BB159" s="398"/>
      <c r="BC159" s="398"/>
      <c r="BD159" s="399"/>
      <c r="BE159" s="403"/>
      <c r="BF159" s="229"/>
      <c r="BG159" s="229"/>
    </row>
    <row r="160" spans="2:59" ht="26.25" customHeight="1" thickTop="1" x14ac:dyDescent="0.2">
      <c r="B160" s="212"/>
      <c r="C160" s="395" t="s">
        <v>256</v>
      </c>
      <c r="D160" s="395"/>
      <c r="E160" s="395"/>
      <c r="F160" s="395"/>
      <c r="G160" s="16"/>
      <c r="H160" s="16"/>
      <c r="I160" s="698" t="s">
        <v>433</v>
      </c>
      <c r="J160" s="698"/>
      <c r="K160" s="698"/>
      <c r="L160" s="698"/>
      <c r="M160" s="698"/>
      <c r="N160" s="698"/>
      <c r="O160" s="698"/>
      <c r="P160" s="698"/>
      <c r="Q160" s="698"/>
      <c r="R160" s="698"/>
      <c r="S160" s="700"/>
      <c r="T160" s="675" t="str">
        <f>IF(COUNTIF(T138,"*10GbE*"),"－","利用しない　※利用する場合は選択してください")</f>
        <v>利用しない　※利用する場合は選択してください</v>
      </c>
      <c r="U160" s="676"/>
      <c r="V160" s="676"/>
      <c r="W160" s="676"/>
      <c r="X160" s="676"/>
      <c r="Y160" s="676"/>
      <c r="Z160" s="676"/>
      <c r="AA160" s="676"/>
      <c r="AB160" s="676"/>
      <c r="AC160" s="676"/>
      <c r="AD160" s="676"/>
      <c r="AE160" s="676"/>
      <c r="AF160" s="676"/>
      <c r="AG160" s="676"/>
      <c r="AH160" s="676"/>
      <c r="AI160" s="676"/>
      <c r="AJ160" s="676"/>
      <c r="AK160" s="676"/>
      <c r="AL160" s="676"/>
      <c r="AM160" s="676"/>
      <c r="AN160" s="676"/>
      <c r="AO160" s="676"/>
      <c r="AP160" s="676"/>
      <c r="AQ160" s="676"/>
      <c r="AR160" s="676"/>
      <c r="AS160" s="676"/>
      <c r="AT160" s="676"/>
      <c r="AU160" s="676"/>
      <c r="AV160" s="676"/>
      <c r="AW160" s="676"/>
      <c r="AX160" s="676"/>
      <c r="AY160" s="676"/>
      <c r="AZ160" s="676"/>
      <c r="BA160" s="677"/>
      <c r="BB160" s="679">
        <f>VLOOKUP(T160,config!C$97:D$121,2,FALSE)</f>
        <v>0</v>
      </c>
      <c r="BC160" s="679"/>
      <c r="BD160" s="679"/>
      <c r="BE160" s="680"/>
    </row>
    <row r="161" spans="1:60" ht="13.8" thickBot="1" x14ac:dyDescent="0.25">
      <c r="B161" s="404"/>
      <c r="C161" s="405"/>
      <c r="D161" s="405"/>
      <c r="E161" s="405"/>
      <c r="F161" s="405"/>
      <c r="G161" s="405"/>
      <c r="H161" s="405"/>
      <c r="I161" s="405"/>
      <c r="J161" s="405"/>
      <c r="K161" s="405"/>
      <c r="L161" s="405"/>
      <c r="M161" s="405"/>
      <c r="N161" s="405"/>
      <c r="O161" s="405"/>
      <c r="P161" s="405"/>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5"/>
      <c r="AM161" s="405"/>
      <c r="AN161" s="405"/>
      <c r="AO161" s="405"/>
      <c r="AP161" s="405"/>
      <c r="AQ161" s="405"/>
      <c r="AR161" s="405"/>
      <c r="AS161" s="405"/>
      <c r="AT161" s="405"/>
      <c r="AU161" s="405"/>
      <c r="AV161" s="405"/>
      <c r="AW161" s="405"/>
      <c r="AX161" s="405"/>
      <c r="AY161" s="405"/>
      <c r="AZ161" s="405"/>
      <c r="BA161" s="405"/>
      <c r="BB161" s="405"/>
      <c r="BC161" s="405"/>
      <c r="BD161" s="405"/>
      <c r="BE161" s="406"/>
    </row>
    <row r="163" spans="1:60" x14ac:dyDescent="0.2">
      <c r="BF163" s="389" t="s">
        <v>416</v>
      </c>
    </row>
    <row r="164" spans="1:60" s="5" customFormat="1" ht="15" thickBot="1" x14ac:dyDescent="0.25">
      <c r="A164"/>
      <c r="B164" s="204"/>
      <c r="C164" s="204"/>
      <c r="D164" s="205"/>
      <c r="E164" s="205"/>
      <c r="F164" s="205"/>
      <c r="G164" s="205"/>
      <c r="H164" s="205"/>
      <c r="I164" s="205"/>
      <c r="J164" s="205"/>
      <c r="K164" s="205"/>
      <c r="L164" s="205"/>
      <c r="M164" s="205"/>
      <c r="N164" s="205"/>
      <c r="O164" s="205"/>
      <c r="P164" s="174"/>
      <c r="Q164" s="203"/>
      <c r="R164" s="203"/>
      <c r="S164" s="203"/>
      <c r="T164" s="203"/>
      <c r="U164" s="203"/>
      <c r="V164" s="203"/>
      <c r="W164" s="174"/>
      <c r="X164" s="203"/>
      <c r="Y164" s="203"/>
      <c r="Z164" s="203"/>
      <c r="AA164" s="203"/>
      <c r="AB164" s="203"/>
      <c r="AC164" s="203"/>
      <c r="AD164" s="203"/>
      <c r="AE164" s="203"/>
      <c r="AF164" s="203"/>
      <c r="AG164" s="203"/>
      <c r="AH164" s="202"/>
      <c r="AI164" s="202"/>
      <c r="AJ164" s="202"/>
      <c r="AK164" s="202"/>
      <c r="AL164" s="202"/>
      <c r="AM164" s="202"/>
      <c r="AN164" s="202"/>
      <c r="AO164" s="202"/>
      <c r="AP164" s="202"/>
      <c r="AQ164" s="202"/>
      <c r="AR164" s="202"/>
      <c r="AS164" s="202"/>
      <c r="AT164" s="202"/>
      <c r="AU164" s="202"/>
      <c r="AV164" s="202"/>
      <c r="AW164" s="202"/>
      <c r="AX164" s="202"/>
      <c r="AY164" s="202"/>
      <c r="AZ164" s="202"/>
      <c r="BA164" s="202"/>
      <c r="BB164" s="202"/>
      <c r="BC164"/>
      <c r="BD164"/>
      <c r="BE164"/>
      <c r="BF164"/>
    </row>
    <row r="165" spans="1:60" s="5" customFormat="1" ht="21.6" thickBot="1" x14ac:dyDescent="0.25">
      <c r="A165"/>
      <c r="B165" s="690">
        <v>4</v>
      </c>
      <c r="C165" s="691"/>
      <c r="D165" s="407"/>
      <c r="E165" s="400"/>
      <c r="F165" s="400"/>
      <c r="G165" s="400"/>
      <c r="H165" s="400"/>
      <c r="I165" s="400"/>
      <c r="J165" s="400"/>
      <c r="K165" s="400"/>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400"/>
      <c r="AI165" s="400"/>
      <c r="AJ165" s="400"/>
      <c r="AK165" s="400"/>
      <c r="AL165" s="400"/>
      <c r="AM165" s="400"/>
      <c r="AN165" s="400"/>
      <c r="AO165" s="400"/>
      <c r="AP165" s="400"/>
      <c r="AQ165" s="400"/>
      <c r="AR165" s="400"/>
      <c r="AS165" s="400"/>
      <c r="AT165" s="400"/>
      <c r="AU165" s="400"/>
      <c r="AV165" s="400"/>
      <c r="AW165" s="400"/>
      <c r="AX165" s="400"/>
      <c r="AY165" s="400"/>
      <c r="AZ165" s="400"/>
      <c r="BA165" s="400"/>
      <c r="BB165" s="400"/>
      <c r="BC165" s="400"/>
      <c r="BD165" s="400"/>
      <c r="BE165" s="401"/>
      <c r="BF165"/>
    </row>
    <row r="166" spans="1:60" x14ac:dyDescent="0.2">
      <c r="B166" s="212"/>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213"/>
    </row>
    <row r="167" spans="1:60" ht="21.75" customHeight="1" x14ac:dyDescent="0.2">
      <c r="B167" s="212"/>
      <c r="C167" s="394"/>
      <c r="D167" s="395" t="s">
        <v>253</v>
      </c>
      <c r="E167" s="395"/>
      <c r="F167" s="395"/>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213"/>
    </row>
    <row r="168" spans="1:60" ht="13.8" thickBot="1" x14ac:dyDescent="0.25">
      <c r="B168" s="212"/>
      <c r="C168" s="395"/>
      <c r="D168" s="395"/>
      <c r="E168" s="395"/>
      <c r="F168" s="395"/>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213"/>
    </row>
    <row r="169" spans="1:60" ht="26.25" customHeight="1" thickTop="1" x14ac:dyDescent="0.2">
      <c r="B169" s="212"/>
      <c r="C169" s="395" t="s">
        <v>473</v>
      </c>
      <c r="D169" s="395"/>
      <c r="E169" s="395"/>
      <c r="F169" s="395"/>
      <c r="G169" s="16"/>
      <c r="H169" s="16"/>
      <c r="I169" s="16"/>
      <c r="J169" s="16"/>
      <c r="K169" s="16"/>
      <c r="L169" s="16"/>
      <c r="M169" s="16"/>
      <c r="N169" s="16"/>
      <c r="O169" s="16"/>
      <c r="P169" s="16"/>
      <c r="Q169" s="16"/>
      <c r="R169" s="16"/>
      <c r="S169" s="16"/>
      <c r="T169" s="685" t="s">
        <v>474</v>
      </c>
      <c r="U169" s="686"/>
      <c r="V169" s="686"/>
      <c r="W169" s="686"/>
      <c r="X169" s="686"/>
      <c r="Y169" s="686"/>
      <c r="Z169" s="686"/>
      <c r="AA169" s="686"/>
      <c r="AB169" s="686"/>
      <c r="AC169" s="686"/>
      <c r="AD169" s="686"/>
      <c r="AE169" s="686"/>
      <c r="AF169" s="686"/>
      <c r="AG169" s="686"/>
      <c r="AH169" s="686"/>
      <c r="AI169" s="686"/>
      <c r="AJ169" s="686"/>
      <c r="AK169" s="686"/>
      <c r="AL169" s="686"/>
      <c r="AM169" s="686"/>
      <c r="AN169" s="686"/>
      <c r="AO169" s="686"/>
      <c r="AP169" s="686"/>
      <c r="AQ169" s="686"/>
      <c r="AR169" s="686"/>
      <c r="AS169" s="686"/>
      <c r="AT169" s="686"/>
      <c r="AU169" s="686"/>
      <c r="AV169" s="686"/>
      <c r="AW169" s="686"/>
      <c r="AX169" s="686"/>
      <c r="AY169" s="686"/>
      <c r="AZ169" s="686"/>
      <c r="BA169" s="687"/>
      <c r="BB169" s="396"/>
      <c r="BC169" s="397"/>
      <c r="BD169" s="397"/>
      <c r="BE169" s="402"/>
    </row>
    <row r="170" spans="1:60" ht="13.8" thickBot="1" x14ac:dyDescent="0.25">
      <c r="B170" s="212"/>
      <c r="C170" s="395"/>
      <c r="D170" s="395"/>
      <c r="E170" s="395"/>
      <c r="F170" s="395"/>
      <c r="G170" s="16"/>
      <c r="H170" s="16"/>
      <c r="I170" s="16"/>
      <c r="J170" s="16"/>
      <c r="K170" s="16"/>
      <c r="L170" s="16"/>
      <c r="M170" s="16"/>
      <c r="N170" s="16"/>
      <c r="O170" s="16"/>
      <c r="P170" s="16"/>
      <c r="Q170" s="16"/>
      <c r="R170" s="16"/>
      <c r="S170" s="16"/>
      <c r="T170" s="398"/>
      <c r="U170" s="398"/>
      <c r="V170" s="398"/>
      <c r="W170" s="398"/>
      <c r="X170" s="398"/>
      <c r="Y170" s="398"/>
      <c r="Z170" s="398"/>
      <c r="AA170" s="398"/>
      <c r="AB170" s="398"/>
      <c r="AC170" s="398"/>
      <c r="AD170" s="398"/>
      <c r="AE170" s="398"/>
      <c r="AF170" s="398"/>
      <c r="AG170" s="398"/>
      <c r="AH170" s="398"/>
      <c r="AI170" s="398"/>
      <c r="AJ170" s="398"/>
      <c r="AK170" s="398"/>
      <c r="AL170" s="398"/>
      <c r="AM170" s="398"/>
      <c r="AN170" s="398"/>
      <c r="AO170" s="398"/>
      <c r="AP170" s="398"/>
      <c r="AQ170" s="398"/>
      <c r="AR170" s="398"/>
      <c r="AS170" s="398"/>
      <c r="AT170" s="398"/>
      <c r="AU170" s="398"/>
      <c r="AV170" s="398"/>
      <c r="AW170" s="398"/>
      <c r="AX170" s="398"/>
      <c r="AY170" s="398"/>
      <c r="AZ170" s="398"/>
      <c r="BA170" s="398"/>
      <c r="BB170" s="398"/>
      <c r="BC170" s="398"/>
      <c r="BD170" s="16"/>
      <c r="BE170" s="213"/>
    </row>
    <row r="171" spans="1:60" ht="26.25" customHeight="1" thickTop="1" x14ac:dyDescent="0.2">
      <c r="B171" s="212"/>
      <c r="C171" s="395" t="s">
        <v>394</v>
      </c>
      <c r="D171" s="395"/>
      <c r="E171" s="395"/>
      <c r="F171" s="395"/>
      <c r="G171" s="16"/>
      <c r="H171" s="16"/>
      <c r="I171" s="16"/>
      <c r="J171" s="16"/>
      <c r="K171" s="16"/>
      <c r="L171" s="16"/>
      <c r="M171" s="16"/>
      <c r="N171" s="16"/>
      <c r="O171" s="16"/>
      <c r="P171" s="16"/>
      <c r="Q171" s="16"/>
      <c r="R171" s="16"/>
      <c r="S171" s="16"/>
      <c r="T171" s="682" t="str">
        <f>IF(T169="選択してください","－",IF(T169="東京","第 1 ゾーン","第 2 ゾーン"))</f>
        <v>第 2 ゾーン</v>
      </c>
      <c r="U171" s="683"/>
      <c r="V171" s="683"/>
      <c r="W171" s="683"/>
      <c r="X171" s="683"/>
      <c r="Y171" s="683"/>
      <c r="Z171" s="683"/>
      <c r="AA171" s="683"/>
      <c r="AB171" s="683"/>
      <c r="AC171" s="683"/>
      <c r="AD171" s="683"/>
      <c r="AE171" s="683"/>
      <c r="AF171" s="683"/>
      <c r="AG171" s="683"/>
      <c r="AH171" s="683"/>
      <c r="AI171" s="683"/>
      <c r="AJ171" s="683"/>
      <c r="AK171" s="683"/>
      <c r="AL171" s="683"/>
      <c r="AM171" s="683"/>
      <c r="AN171" s="683"/>
      <c r="AO171" s="683"/>
      <c r="AP171" s="683"/>
      <c r="AQ171" s="683"/>
      <c r="AR171" s="683"/>
      <c r="AS171" s="683"/>
      <c r="AT171" s="683"/>
      <c r="AU171" s="683"/>
      <c r="AV171" s="683"/>
      <c r="AW171" s="683"/>
      <c r="AX171" s="683"/>
      <c r="AY171" s="683"/>
      <c r="AZ171" s="683"/>
      <c r="BA171" s="684"/>
      <c r="BB171" s="16"/>
      <c r="BC171" s="16"/>
      <c r="BD171" s="16"/>
      <c r="BE171" s="213"/>
    </row>
    <row r="172" spans="1:60" ht="13.8" thickBot="1" x14ac:dyDescent="0.25">
      <c r="B172" s="212"/>
      <c r="C172" s="395"/>
      <c r="D172" s="395"/>
      <c r="E172" s="395"/>
      <c r="F172" s="395"/>
      <c r="G172" s="16"/>
      <c r="H172" s="16"/>
      <c r="I172" s="16"/>
      <c r="J172" s="16"/>
      <c r="K172" s="16"/>
      <c r="L172" s="16"/>
      <c r="M172" s="16"/>
      <c r="N172" s="16"/>
      <c r="O172" s="16"/>
      <c r="P172" s="16"/>
      <c r="Q172" s="16"/>
      <c r="R172" s="16"/>
      <c r="S172" s="16"/>
      <c r="T172" s="398"/>
      <c r="U172" s="398"/>
      <c r="V172" s="398"/>
      <c r="W172" s="398"/>
      <c r="X172" s="398"/>
      <c r="Y172" s="398"/>
      <c r="Z172" s="398"/>
      <c r="AA172" s="398"/>
      <c r="AB172" s="398"/>
      <c r="AC172" s="398"/>
      <c r="AD172" s="398"/>
      <c r="AE172" s="398"/>
      <c r="AF172" s="398"/>
      <c r="AG172" s="398"/>
      <c r="AH172" s="398"/>
      <c r="AI172" s="398"/>
      <c r="AJ172" s="398"/>
      <c r="AK172" s="398"/>
      <c r="AL172" s="398"/>
      <c r="AM172" s="398"/>
      <c r="AN172" s="398"/>
      <c r="AO172" s="398"/>
      <c r="AP172" s="398"/>
      <c r="AQ172" s="398"/>
      <c r="AR172" s="398"/>
      <c r="AS172" s="398"/>
      <c r="AT172" s="398"/>
      <c r="AU172" s="398"/>
      <c r="AV172" s="398"/>
      <c r="AW172" s="398"/>
      <c r="AX172" s="398"/>
      <c r="AY172" s="398"/>
      <c r="AZ172" s="398"/>
      <c r="BA172" s="398"/>
      <c r="BB172" s="398"/>
      <c r="BC172" s="398"/>
      <c r="BD172" s="16"/>
      <c r="BE172" s="213"/>
    </row>
    <row r="173" spans="1:60" ht="26.25" customHeight="1" thickTop="1" x14ac:dyDescent="0.2">
      <c r="B173" s="212"/>
      <c r="C173" s="395" t="s">
        <v>241</v>
      </c>
      <c r="D173" s="395"/>
      <c r="E173" s="395"/>
      <c r="F173" s="395"/>
      <c r="G173" s="16"/>
      <c r="H173" s="16"/>
      <c r="I173" s="16"/>
      <c r="J173" s="16"/>
      <c r="K173" s="16"/>
      <c r="L173" s="16"/>
      <c r="M173" s="16"/>
      <c r="N173" s="16"/>
      <c r="O173" s="16"/>
      <c r="P173" s="16"/>
      <c r="Q173" s="16"/>
      <c r="R173" s="16"/>
      <c r="S173" s="16"/>
      <c r="T173" s="675" t="s">
        <v>103</v>
      </c>
      <c r="U173" s="676"/>
      <c r="V173" s="676"/>
      <c r="W173" s="676"/>
      <c r="X173" s="676"/>
      <c r="Y173" s="676"/>
      <c r="Z173" s="676"/>
      <c r="AA173" s="676"/>
      <c r="AB173" s="676"/>
      <c r="AC173" s="676"/>
      <c r="AD173" s="676"/>
      <c r="AE173" s="676"/>
      <c r="AF173" s="676"/>
      <c r="AG173" s="676"/>
      <c r="AH173" s="676"/>
      <c r="AI173" s="676"/>
      <c r="AJ173" s="676"/>
      <c r="AK173" s="676"/>
      <c r="AL173" s="676"/>
      <c r="AM173" s="676"/>
      <c r="AN173" s="676"/>
      <c r="AO173" s="676"/>
      <c r="AP173" s="676"/>
      <c r="AQ173" s="676"/>
      <c r="AR173" s="676"/>
      <c r="AS173" s="676"/>
      <c r="AT173" s="676"/>
      <c r="AU173" s="676"/>
      <c r="AV173" s="676"/>
      <c r="AW173" s="676"/>
      <c r="AX173" s="676"/>
      <c r="AY173" s="676"/>
      <c r="AZ173" s="676"/>
      <c r="BA173" s="677"/>
      <c r="BB173" s="16"/>
      <c r="BC173" s="16"/>
      <c r="BD173" s="16"/>
      <c r="BE173" s="213"/>
    </row>
    <row r="174" spans="1:60" ht="13.8" thickBot="1" x14ac:dyDescent="0.25">
      <c r="B174" s="212"/>
      <c r="C174" s="395"/>
      <c r="D174" s="395"/>
      <c r="E174" s="395"/>
      <c r="F174" s="395"/>
      <c r="G174" s="16"/>
      <c r="H174" s="16"/>
      <c r="I174" s="16"/>
      <c r="J174" s="16"/>
      <c r="K174" s="16"/>
      <c r="L174" s="16"/>
      <c r="M174" s="16"/>
      <c r="N174" s="16"/>
      <c r="O174" s="16"/>
      <c r="P174" s="16"/>
      <c r="Q174" s="16"/>
      <c r="R174" s="16"/>
      <c r="S174" s="16"/>
      <c r="T174" s="398"/>
      <c r="U174" s="398"/>
      <c r="V174" s="398"/>
      <c r="W174" s="398"/>
      <c r="X174" s="398"/>
      <c r="Y174" s="398"/>
      <c r="Z174" s="398"/>
      <c r="AA174" s="398"/>
      <c r="AB174" s="398"/>
      <c r="AC174" s="398"/>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398"/>
      <c r="AY174" s="398"/>
      <c r="AZ174" s="398"/>
      <c r="BA174" s="398"/>
      <c r="BB174" s="398"/>
      <c r="BC174" s="398"/>
      <c r="BD174" s="16"/>
      <c r="BE174" s="213"/>
    </row>
    <row r="175" spans="1:60" ht="26.25" customHeight="1" thickTop="1" x14ac:dyDescent="0.2">
      <c r="B175" s="212"/>
      <c r="C175" s="395" t="s">
        <v>242</v>
      </c>
      <c r="D175" s="395"/>
      <c r="E175" s="395"/>
      <c r="F175" s="395"/>
      <c r="G175" s="16"/>
      <c r="H175" s="16"/>
      <c r="I175" s="696"/>
      <c r="J175" s="696"/>
      <c r="K175" s="696"/>
      <c r="L175" s="696"/>
      <c r="M175" s="696"/>
      <c r="N175" s="696"/>
      <c r="O175" s="696"/>
      <c r="P175" s="696"/>
      <c r="Q175" s="696"/>
      <c r="R175" s="696"/>
      <c r="S175" s="697"/>
      <c r="T175" s="675" t="s">
        <v>103</v>
      </c>
      <c r="U175" s="676"/>
      <c r="V175" s="676"/>
      <c r="W175" s="676"/>
      <c r="X175" s="676"/>
      <c r="Y175" s="676"/>
      <c r="Z175" s="676"/>
      <c r="AA175" s="676"/>
      <c r="AB175" s="676"/>
      <c r="AC175" s="676"/>
      <c r="AD175" s="676"/>
      <c r="AE175" s="676"/>
      <c r="AF175" s="676"/>
      <c r="AG175" s="676"/>
      <c r="AH175" s="676"/>
      <c r="AI175" s="676"/>
      <c r="AJ175" s="676"/>
      <c r="AK175" s="676"/>
      <c r="AL175" s="676"/>
      <c r="AM175" s="676"/>
      <c r="AN175" s="676"/>
      <c r="AO175" s="676"/>
      <c r="AP175" s="676"/>
      <c r="AQ175" s="676"/>
      <c r="AR175" s="676"/>
      <c r="AS175" s="676"/>
      <c r="AT175" s="676"/>
      <c r="AU175" s="676"/>
      <c r="AV175" s="676"/>
      <c r="AW175" s="676"/>
      <c r="AX175" s="676"/>
      <c r="AY175" s="676"/>
      <c r="AZ175" s="676"/>
      <c r="BA175" s="677"/>
      <c r="BB175" s="679" t="str">
        <f>IF(T169="選択してください","",IF(T175="選択してください","",IF(T169="石狩",CONCATENATE(IF(COUNTIF(T175,"*10GbE*"),"415/","411/"),VLOOKUP(T175,config!C$506:D$511,2,FALSE)),IF(T169="東京",CONCATENATE("413/",VLOOKUP(T175,config!C$512:D$514,2,FALSE),"")))))</f>
        <v/>
      </c>
      <c r="BC175" s="679"/>
      <c r="BD175" s="679"/>
      <c r="BE175" s="680"/>
      <c r="BH175" s="424"/>
    </row>
    <row r="176" spans="1:60" ht="13.8" thickBot="1" x14ac:dyDescent="0.25">
      <c r="B176" s="212"/>
      <c r="C176" s="395"/>
      <c r="D176" s="395"/>
      <c r="E176" s="395"/>
      <c r="F176" s="395"/>
      <c r="G176" s="16"/>
      <c r="H176" s="16"/>
      <c r="I176" s="16"/>
      <c r="J176" s="16"/>
      <c r="K176" s="16"/>
      <c r="L176" s="16"/>
      <c r="M176" s="16"/>
      <c r="N176" s="16"/>
      <c r="O176" s="16"/>
      <c r="P176" s="16"/>
      <c r="Q176" s="16"/>
      <c r="R176" s="16"/>
      <c r="S176" s="16"/>
      <c r="T176" s="398"/>
      <c r="U176" s="398"/>
      <c r="V176" s="398"/>
      <c r="W176" s="398"/>
      <c r="X176" s="398"/>
      <c r="Y176" s="398"/>
      <c r="Z176" s="398"/>
      <c r="AA176" s="398"/>
      <c r="AB176" s="398"/>
      <c r="AC176" s="398"/>
      <c r="AD176" s="398"/>
      <c r="AE176" s="398"/>
      <c r="AF176" s="398"/>
      <c r="AG176" s="398"/>
      <c r="AH176" s="398"/>
      <c r="AI176" s="398"/>
      <c r="AJ176" s="398"/>
      <c r="AK176" s="398"/>
      <c r="AL176" s="398"/>
      <c r="AM176" s="398"/>
      <c r="AN176" s="398"/>
      <c r="AO176" s="398"/>
      <c r="AP176" s="398"/>
      <c r="AQ176" s="398"/>
      <c r="AR176" s="398"/>
      <c r="AS176" s="398"/>
      <c r="AT176" s="398"/>
      <c r="AU176" s="398"/>
      <c r="AV176" s="398"/>
      <c r="AW176" s="398"/>
      <c r="AX176" s="398"/>
      <c r="AY176" s="398"/>
      <c r="AZ176" s="398"/>
      <c r="BA176" s="398"/>
      <c r="BB176" s="398"/>
      <c r="BC176" s="398"/>
      <c r="BD176" s="399"/>
      <c r="BE176" s="403"/>
      <c r="BF176" s="229"/>
      <c r="BG176" s="229"/>
    </row>
    <row r="177" spans="2:59" ht="26.25" customHeight="1" thickTop="1" x14ac:dyDescent="0.2">
      <c r="B177" s="212"/>
      <c r="C177" s="395" t="s">
        <v>243</v>
      </c>
      <c r="D177" s="395"/>
      <c r="E177" s="395"/>
      <c r="F177" s="395"/>
      <c r="G177" s="16"/>
      <c r="H177" s="16"/>
      <c r="I177" s="16"/>
      <c r="J177" s="16"/>
      <c r="K177" s="16"/>
      <c r="L177" s="16"/>
      <c r="M177" s="16"/>
      <c r="N177" s="16"/>
      <c r="O177" s="16"/>
      <c r="P177" s="16"/>
      <c r="Q177" s="16"/>
      <c r="R177" s="16"/>
      <c r="S177" s="16"/>
      <c r="T177" s="675" t="s">
        <v>103</v>
      </c>
      <c r="U177" s="676"/>
      <c r="V177" s="676"/>
      <c r="W177" s="676"/>
      <c r="X177" s="676"/>
      <c r="Y177" s="676"/>
      <c r="Z177" s="676"/>
      <c r="AA177" s="676"/>
      <c r="AB177" s="676"/>
      <c r="AC177" s="676"/>
      <c r="AD177" s="676"/>
      <c r="AE177" s="676"/>
      <c r="AF177" s="676"/>
      <c r="AG177" s="676"/>
      <c r="AH177" s="676"/>
      <c r="AI177" s="676"/>
      <c r="AJ177" s="676"/>
      <c r="AK177" s="676"/>
      <c r="AL177" s="676"/>
      <c r="AM177" s="676"/>
      <c r="AN177" s="676"/>
      <c r="AO177" s="676"/>
      <c r="AP177" s="676"/>
      <c r="AQ177" s="676"/>
      <c r="AR177" s="676"/>
      <c r="AS177" s="676"/>
      <c r="AT177" s="676"/>
      <c r="AU177" s="676"/>
      <c r="AV177" s="676"/>
      <c r="AW177" s="676"/>
      <c r="AX177" s="676"/>
      <c r="AY177" s="676"/>
      <c r="AZ177" s="676"/>
      <c r="BA177" s="677"/>
      <c r="BB177" s="679">
        <f>VLOOKUP(T177,config!C$22:D$31,2,FALSE)</f>
        <v>0</v>
      </c>
      <c r="BC177" s="679"/>
      <c r="BD177" s="679"/>
      <c r="BE177" s="680"/>
    </row>
    <row r="178" spans="2:59" ht="13.8" thickBot="1" x14ac:dyDescent="0.25">
      <c r="B178" s="212"/>
      <c r="C178" s="395"/>
      <c r="D178" s="395"/>
      <c r="E178" s="395"/>
      <c r="F178" s="395"/>
      <c r="G178" s="16"/>
      <c r="H178" s="16"/>
      <c r="I178" s="16"/>
      <c r="J178" s="16"/>
      <c r="K178" s="16"/>
      <c r="L178" s="16"/>
      <c r="M178" s="16"/>
      <c r="N178" s="16"/>
      <c r="O178" s="16"/>
      <c r="P178" s="16"/>
      <c r="Q178" s="16"/>
      <c r="R178" s="16"/>
      <c r="S178" s="16"/>
      <c r="T178" s="398"/>
      <c r="U178" s="398"/>
      <c r="V178" s="398"/>
      <c r="W178" s="398"/>
      <c r="X178" s="398"/>
      <c r="Y178" s="398"/>
      <c r="Z178" s="398"/>
      <c r="AA178" s="398"/>
      <c r="AB178" s="398"/>
      <c r="AC178" s="398"/>
      <c r="AD178" s="398"/>
      <c r="AE178" s="398"/>
      <c r="AF178" s="398"/>
      <c r="AG178" s="398"/>
      <c r="AH178" s="398"/>
      <c r="AI178" s="398"/>
      <c r="AJ178" s="398"/>
      <c r="AK178" s="398"/>
      <c r="AL178" s="398"/>
      <c r="AM178" s="398"/>
      <c r="AN178" s="398"/>
      <c r="AO178" s="398"/>
      <c r="AP178" s="398"/>
      <c r="AQ178" s="398"/>
      <c r="AR178" s="398"/>
      <c r="AS178" s="398"/>
      <c r="AT178" s="398"/>
      <c r="AU178" s="398"/>
      <c r="AV178" s="398"/>
      <c r="AW178" s="398"/>
      <c r="AX178" s="398"/>
      <c r="AY178" s="398"/>
      <c r="AZ178" s="398"/>
      <c r="BA178" s="398"/>
      <c r="BB178" s="398"/>
      <c r="BC178" s="398"/>
      <c r="BD178" s="399"/>
      <c r="BE178" s="403"/>
      <c r="BF178" s="229"/>
      <c r="BG178" s="229"/>
    </row>
    <row r="179" spans="2:59" ht="37.5" customHeight="1" thickTop="1" x14ac:dyDescent="0.2">
      <c r="B179" s="212"/>
      <c r="C179" s="681" t="s">
        <v>301</v>
      </c>
      <c r="D179" s="681"/>
      <c r="E179" s="681"/>
      <c r="F179" s="681"/>
      <c r="G179" s="681"/>
      <c r="H179" s="681"/>
      <c r="I179" s="681"/>
      <c r="J179" s="681"/>
      <c r="K179" s="681"/>
      <c r="L179" s="681"/>
      <c r="M179" s="681"/>
      <c r="N179" s="681"/>
      <c r="O179" s="681"/>
      <c r="P179" s="681"/>
      <c r="Q179" s="681"/>
      <c r="R179" s="681"/>
      <c r="S179" s="681"/>
      <c r="T179" s="675" t="str">
        <f>IF(COUNTIF(T177,"*Windows*"),"選択してください","－")</f>
        <v>－</v>
      </c>
      <c r="U179" s="676"/>
      <c r="V179" s="676"/>
      <c r="W179" s="676"/>
      <c r="X179" s="676"/>
      <c r="Y179" s="676"/>
      <c r="Z179" s="676"/>
      <c r="AA179" s="676"/>
      <c r="AB179" s="676"/>
      <c r="AC179" s="676"/>
      <c r="AD179" s="676"/>
      <c r="AE179" s="676"/>
      <c r="AF179" s="676"/>
      <c r="AG179" s="676"/>
      <c r="AH179" s="676"/>
      <c r="AI179" s="676"/>
      <c r="AJ179" s="676"/>
      <c r="AK179" s="676"/>
      <c r="AL179" s="676"/>
      <c r="AM179" s="676"/>
      <c r="AN179" s="676"/>
      <c r="AO179" s="676"/>
      <c r="AP179" s="676"/>
      <c r="AQ179" s="676"/>
      <c r="AR179" s="676"/>
      <c r="AS179" s="676"/>
      <c r="AT179" s="676"/>
      <c r="AU179" s="676"/>
      <c r="AV179" s="676"/>
      <c r="AW179" s="676"/>
      <c r="AX179" s="676"/>
      <c r="AY179" s="676"/>
      <c r="AZ179" s="676"/>
      <c r="BA179" s="677"/>
      <c r="BB179" s="679" t="str">
        <f>IFERROR(IF(T175="選択してください","",IF(COUNTIF(T175,"*1330*"),CONCATENATE("72/",VLOOKUP(T179,config!C$475:D$479,2,FALSE)),IF(COUNTIF(T175,"*2CPU*"),CONCATENATE("72/",VLOOKUP(T179,config!C$495:D$499,2,FALSE)),CONCATENATE("72/",VLOOKUP(T179,config!C$485:D$489,2,FALSE))))),"")</f>
        <v/>
      </c>
      <c r="BC179" s="679"/>
      <c r="BD179" s="679"/>
      <c r="BE179" s="680"/>
    </row>
    <row r="180" spans="2:59" ht="13.8" thickBot="1" x14ac:dyDescent="0.25">
      <c r="B180" s="212"/>
      <c r="C180" s="395"/>
      <c r="D180" s="395"/>
      <c r="E180" s="395"/>
      <c r="F180" s="395"/>
      <c r="G180" s="16"/>
      <c r="H180" s="16"/>
      <c r="I180" s="16"/>
      <c r="J180" s="16"/>
      <c r="K180" s="16"/>
      <c r="L180" s="16"/>
      <c r="M180" s="16"/>
      <c r="N180" s="16"/>
      <c r="O180" s="16"/>
      <c r="P180" s="16"/>
      <c r="Q180" s="16"/>
      <c r="R180" s="16"/>
      <c r="S180" s="16"/>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8"/>
      <c r="AW180" s="398"/>
      <c r="AX180" s="398"/>
      <c r="AY180" s="398"/>
      <c r="AZ180" s="398"/>
      <c r="BA180" s="398"/>
      <c r="BB180" s="398"/>
      <c r="BC180" s="398"/>
      <c r="BD180" s="399"/>
      <c r="BE180" s="403"/>
      <c r="BF180" s="229"/>
      <c r="BG180" s="229"/>
    </row>
    <row r="181" spans="2:59" ht="26.25" customHeight="1" thickTop="1" x14ac:dyDescent="0.2">
      <c r="B181" s="212"/>
      <c r="C181" s="395" t="s">
        <v>245</v>
      </c>
      <c r="D181" s="395"/>
      <c r="E181" s="395"/>
      <c r="F181" s="698" t="s">
        <v>393</v>
      </c>
      <c r="G181" s="698"/>
      <c r="H181" s="698"/>
      <c r="I181" s="698"/>
      <c r="J181" s="698"/>
      <c r="K181" s="698"/>
      <c r="L181" s="698"/>
      <c r="M181" s="698"/>
      <c r="N181" s="698"/>
      <c r="O181" s="698"/>
      <c r="P181" s="698"/>
      <c r="Q181" s="698"/>
      <c r="R181" s="698"/>
      <c r="S181" s="698"/>
      <c r="T181" s="675" t="s">
        <v>103</v>
      </c>
      <c r="U181" s="676"/>
      <c r="V181" s="676"/>
      <c r="W181" s="676"/>
      <c r="X181" s="676"/>
      <c r="Y181" s="676"/>
      <c r="Z181" s="676"/>
      <c r="AA181" s="676"/>
      <c r="AB181" s="676"/>
      <c r="AC181" s="676"/>
      <c r="AD181" s="676"/>
      <c r="AE181" s="676"/>
      <c r="AF181" s="676"/>
      <c r="AG181" s="676"/>
      <c r="AH181" s="676"/>
      <c r="AI181" s="676"/>
      <c r="AJ181" s="676"/>
      <c r="AK181" s="676"/>
      <c r="AL181" s="676"/>
      <c r="AM181" s="676"/>
      <c r="AN181" s="676"/>
      <c r="AO181" s="676"/>
      <c r="AP181" s="676"/>
      <c r="AQ181" s="676"/>
      <c r="AR181" s="676"/>
      <c r="AS181" s="676"/>
      <c r="AT181" s="676"/>
      <c r="AU181" s="676"/>
      <c r="AV181" s="676"/>
      <c r="AW181" s="676"/>
      <c r="AX181" s="676"/>
      <c r="AY181" s="676"/>
      <c r="AZ181" s="676"/>
      <c r="BA181" s="677"/>
      <c r="BB181" s="679" t="str">
        <f>IF(T181="選択してください","",IF(T181="16GB（標準）","",IF(T181="32GB（標準）","",CONCATENATE(IF(T169="石狩","412/",IF(T169="東京","414/","")),IF(COUNTIF(T175,"*1330*"),VLOOKUP(T181,config!C$313:D$322,2,FALSE),VLOOKUP(T181,config!C$328:D$362,2,FALSE))))))</f>
        <v/>
      </c>
      <c r="BC181" s="679"/>
      <c r="BD181" s="679"/>
      <c r="BE181" s="680"/>
    </row>
    <row r="182" spans="2:59" ht="13.8" thickBot="1" x14ac:dyDescent="0.25">
      <c r="B182" s="212"/>
      <c r="C182" s="395"/>
      <c r="D182" s="395"/>
      <c r="E182" s="395"/>
      <c r="F182" s="395"/>
      <c r="G182" s="16"/>
      <c r="H182" s="16"/>
      <c r="I182" s="16"/>
      <c r="J182" s="16"/>
      <c r="K182" s="16"/>
      <c r="L182" s="16"/>
      <c r="M182" s="16"/>
      <c r="N182" s="16"/>
      <c r="O182" s="16"/>
      <c r="P182" s="16"/>
      <c r="Q182" s="16"/>
      <c r="R182" s="16"/>
      <c r="S182" s="16"/>
      <c r="T182" s="398"/>
      <c r="U182" s="398"/>
      <c r="V182" s="398"/>
      <c r="W182" s="398"/>
      <c r="X182" s="398"/>
      <c r="Y182" s="398"/>
      <c r="Z182" s="398"/>
      <c r="AA182" s="398"/>
      <c r="AB182" s="398"/>
      <c r="AC182" s="398"/>
      <c r="AD182" s="398"/>
      <c r="AE182" s="398"/>
      <c r="AF182" s="398"/>
      <c r="AG182" s="398"/>
      <c r="AH182" s="398"/>
      <c r="AI182" s="398"/>
      <c r="AJ182" s="398"/>
      <c r="AK182" s="398"/>
      <c r="AL182" s="398"/>
      <c r="AM182" s="398"/>
      <c r="AN182" s="398"/>
      <c r="AO182" s="398"/>
      <c r="AP182" s="398"/>
      <c r="AQ182" s="398"/>
      <c r="AR182" s="398"/>
      <c r="AS182" s="398"/>
      <c r="AT182" s="398"/>
      <c r="AU182" s="398"/>
      <c r="AV182" s="398"/>
      <c r="AW182" s="398"/>
      <c r="AX182" s="398"/>
      <c r="AY182" s="398"/>
      <c r="AZ182" s="398"/>
      <c r="BA182" s="398"/>
      <c r="BB182" s="398"/>
      <c r="BC182" s="398"/>
      <c r="BD182" s="399"/>
      <c r="BE182" s="403"/>
      <c r="BF182" s="229"/>
      <c r="BG182" s="229"/>
    </row>
    <row r="183" spans="2:59" ht="26.25" customHeight="1" thickTop="1" x14ac:dyDescent="0.2">
      <c r="B183" s="212"/>
      <c r="C183" s="395" t="s">
        <v>255</v>
      </c>
      <c r="D183" s="395"/>
      <c r="E183" s="395"/>
      <c r="F183" s="395"/>
      <c r="G183" s="16"/>
      <c r="H183" s="16"/>
      <c r="I183" s="696" t="str">
        <f>IF(AND(COUNTIF(T175,"*1330*"),COUNTIF(T183,"*SAS 1.2TB*")),"※サーバモデルがFujitsu RX1330 M1の場合、SAS 1.2TBはご選択いただけません。","")</f>
        <v/>
      </c>
      <c r="J183" s="696"/>
      <c r="K183" s="696"/>
      <c r="L183" s="696"/>
      <c r="M183" s="696"/>
      <c r="N183" s="696"/>
      <c r="O183" s="696"/>
      <c r="P183" s="696"/>
      <c r="Q183" s="696"/>
      <c r="R183" s="696"/>
      <c r="S183" s="697"/>
      <c r="T183" s="675" t="s">
        <v>103</v>
      </c>
      <c r="U183" s="676"/>
      <c r="V183" s="676"/>
      <c r="W183" s="676"/>
      <c r="X183" s="676"/>
      <c r="Y183" s="676"/>
      <c r="Z183" s="676"/>
      <c r="AA183" s="676"/>
      <c r="AB183" s="676"/>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76"/>
      <c r="AY183" s="676"/>
      <c r="AZ183" s="676"/>
      <c r="BA183" s="677"/>
      <c r="BB183" s="679" t="str">
        <f>IF(T183="選択してください","",CONCATENATE(IF(COUNTIF(T175,"*10GbE*"),"415/",IF(T169="石狩","411/",IF(T169="東京","413/",""))),VLOOKUP(T183,config!C$383:D$392,2,FALSE)))</f>
        <v/>
      </c>
      <c r="BC183" s="679"/>
      <c r="BD183" s="679"/>
      <c r="BE183" s="680"/>
    </row>
    <row r="184" spans="2:59" ht="13.8" thickBot="1" x14ac:dyDescent="0.25">
      <c r="B184" s="212"/>
      <c r="C184" s="395"/>
      <c r="D184" s="395"/>
      <c r="E184" s="395"/>
      <c r="F184" s="395"/>
      <c r="G184" s="16"/>
      <c r="H184" s="16"/>
      <c r="I184" s="698" t="s">
        <v>445</v>
      </c>
      <c r="J184" s="699"/>
      <c r="K184" s="699"/>
      <c r="L184" s="699"/>
      <c r="M184" s="699"/>
      <c r="N184" s="699"/>
      <c r="O184" s="699"/>
      <c r="P184" s="16"/>
      <c r="Q184" s="16"/>
      <c r="R184" s="16"/>
      <c r="S184" s="16"/>
      <c r="T184" s="398"/>
      <c r="U184" s="398"/>
      <c r="V184" s="398"/>
      <c r="W184" s="398"/>
      <c r="X184" s="398"/>
      <c r="Y184" s="398"/>
      <c r="Z184" s="398"/>
      <c r="AA184" s="398"/>
      <c r="AB184" s="398"/>
      <c r="AC184" s="398"/>
      <c r="AD184" s="398"/>
      <c r="AE184" s="398"/>
      <c r="AF184" s="398"/>
      <c r="AG184" s="398"/>
      <c r="AH184" s="398"/>
      <c r="AI184" s="398"/>
      <c r="AJ184" s="398"/>
      <c r="AK184" s="398"/>
      <c r="AL184" s="398"/>
      <c r="AM184" s="398"/>
      <c r="AN184" s="398"/>
      <c r="AO184" s="398"/>
      <c r="AP184" s="398"/>
      <c r="AQ184" s="398"/>
      <c r="AR184" s="398"/>
      <c r="AS184" s="398"/>
      <c r="AT184" s="398"/>
      <c r="AU184" s="398"/>
      <c r="AV184" s="398"/>
      <c r="AW184" s="398"/>
      <c r="AX184" s="398"/>
      <c r="AY184" s="398"/>
      <c r="AZ184" s="398"/>
      <c r="BA184" s="398"/>
      <c r="BB184" s="398"/>
      <c r="BC184" s="398"/>
      <c r="BD184" s="399"/>
      <c r="BE184" s="403"/>
      <c r="BF184" s="229"/>
      <c r="BG184" s="229"/>
    </row>
    <row r="185" spans="2:59" ht="26.25" customHeight="1" thickTop="1" x14ac:dyDescent="0.2">
      <c r="B185" s="212"/>
      <c r="C185" s="395" t="s">
        <v>254</v>
      </c>
      <c r="D185" s="395"/>
      <c r="E185" s="395"/>
      <c r="F185" s="395"/>
      <c r="G185" s="16"/>
      <c r="H185" s="16"/>
      <c r="I185" s="699"/>
      <c r="J185" s="699"/>
      <c r="K185" s="699"/>
      <c r="L185" s="699"/>
      <c r="M185" s="699"/>
      <c r="N185" s="699"/>
      <c r="O185" s="699"/>
      <c r="P185" s="423" t="s">
        <v>390</v>
      </c>
      <c r="Q185" s="16"/>
      <c r="R185" s="16"/>
      <c r="S185" s="16"/>
      <c r="T185" s="675" t="s">
        <v>295</v>
      </c>
      <c r="U185" s="676"/>
      <c r="V185" s="676"/>
      <c r="W185" s="676"/>
      <c r="X185" s="676"/>
      <c r="Y185" s="676"/>
      <c r="Z185" s="676"/>
      <c r="AA185" s="676"/>
      <c r="AB185" s="676"/>
      <c r="AC185" s="676"/>
      <c r="AD185" s="676"/>
      <c r="AE185" s="676"/>
      <c r="AF185" s="676"/>
      <c r="AG185" s="676"/>
      <c r="AH185" s="676"/>
      <c r="AI185" s="676"/>
      <c r="AJ185" s="676"/>
      <c r="AK185" s="676"/>
      <c r="AL185" s="676"/>
      <c r="AM185" s="676"/>
      <c r="AN185" s="676"/>
      <c r="AO185" s="676"/>
      <c r="AP185" s="676"/>
      <c r="AQ185" s="676"/>
      <c r="AR185" s="676"/>
      <c r="AS185" s="676"/>
      <c r="AT185" s="676"/>
      <c r="AU185" s="676"/>
      <c r="AV185" s="676"/>
      <c r="AW185" s="676"/>
      <c r="AX185" s="676"/>
      <c r="AY185" s="676"/>
      <c r="AZ185" s="676"/>
      <c r="BA185" s="677"/>
      <c r="BB185" s="679" t="str">
        <f>IF(T185="利用しない　※利用する場合は選択してください","",CONCATENATE(IF(T169="石狩","412/",IF(T169="東京","414/","")),VLOOKUP(T185,config!C$413:D$422,2,FALSE)))</f>
        <v/>
      </c>
      <c r="BC185" s="679"/>
      <c r="BD185" s="679"/>
      <c r="BE185" s="680"/>
    </row>
    <row r="186" spans="2:59" ht="3.75" customHeight="1" thickBot="1" x14ac:dyDescent="0.25">
      <c r="B186" s="212"/>
      <c r="C186" s="395"/>
      <c r="D186" s="395"/>
      <c r="E186" s="395"/>
      <c r="F186" s="395"/>
      <c r="G186" s="16"/>
      <c r="H186" s="16"/>
      <c r="I186" s="16"/>
      <c r="J186" s="16"/>
      <c r="K186" s="16"/>
      <c r="L186" s="16"/>
      <c r="M186" s="16"/>
      <c r="N186" s="16"/>
      <c r="O186" s="16"/>
      <c r="P186" s="423"/>
      <c r="Q186" s="16"/>
      <c r="R186" s="16"/>
      <c r="S186" s="16"/>
      <c r="T186" s="374"/>
      <c r="U186" s="374"/>
      <c r="V186" s="374"/>
      <c r="W186" s="374"/>
      <c r="X186" s="374"/>
      <c r="Y186" s="374"/>
      <c r="Z186" s="374"/>
      <c r="AA186" s="374"/>
      <c r="AB186" s="374"/>
      <c r="AC186" s="374"/>
      <c r="AD186" s="374"/>
      <c r="AE186" s="374"/>
      <c r="AF186" s="374"/>
      <c r="AG186" s="374"/>
      <c r="AH186" s="374"/>
      <c r="AI186" s="374"/>
      <c r="AJ186" s="374"/>
      <c r="AK186" s="374"/>
      <c r="AL186" s="374"/>
      <c r="AM186" s="374"/>
      <c r="AN186" s="374"/>
      <c r="AO186" s="374"/>
      <c r="AP186" s="374"/>
      <c r="AQ186" s="374"/>
      <c r="AR186" s="374"/>
      <c r="AS186" s="374"/>
      <c r="AT186" s="374"/>
      <c r="AU186" s="374"/>
      <c r="AV186" s="374"/>
      <c r="AW186" s="374"/>
      <c r="AX186" s="374"/>
      <c r="AY186" s="374"/>
      <c r="AZ186" s="374"/>
      <c r="BA186" s="374"/>
      <c r="BB186" s="374"/>
      <c r="BC186" s="374"/>
      <c r="BD186" s="440"/>
      <c r="BE186" s="441"/>
      <c r="BF186" s="391"/>
      <c r="BG186" s="391"/>
    </row>
    <row r="187" spans="2:59" ht="26.25" customHeight="1" thickTop="1" x14ac:dyDescent="0.2">
      <c r="B187" s="212"/>
      <c r="C187" s="701" t="s">
        <v>469</v>
      </c>
      <c r="D187" s="701"/>
      <c r="E187" s="701"/>
      <c r="F187" s="701"/>
      <c r="G187" s="701"/>
      <c r="H187" s="701"/>
      <c r="I187" s="701"/>
      <c r="J187" s="701"/>
      <c r="K187" s="701"/>
      <c r="L187" s="701"/>
      <c r="M187" s="701"/>
      <c r="N187" s="16"/>
      <c r="O187" s="16"/>
      <c r="P187" s="423" t="s">
        <v>391</v>
      </c>
      <c r="Q187" s="16"/>
      <c r="R187" s="16"/>
      <c r="S187" s="16"/>
      <c r="T187" s="702" t="s">
        <v>295</v>
      </c>
      <c r="U187" s="703"/>
      <c r="V187" s="703"/>
      <c r="W187" s="703"/>
      <c r="X187" s="703"/>
      <c r="Y187" s="703"/>
      <c r="Z187" s="703"/>
      <c r="AA187" s="703"/>
      <c r="AB187" s="703"/>
      <c r="AC187" s="703"/>
      <c r="AD187" s="703"/>
      <c r="AE187" s="703"/>
      <c r="AF187" s="703"/>
      <c r="AG187" s="703"/>
      <c r="AH187" s="703"/>
      <c r="AI187" s="703"/>
      <c r="AJ187" s="703"/>
      <c r="AK187" s="703"/>
      <c r="AL187" s="703"/>
      <c r="AM187" s="703"/>
      <c r="AN187" s="703"/>
      <c r="AO187" s="703"/>
      <c r="AP187" s="703"/>
      <c r="AQ187" s="703"/>
      <c r="AR187" s="703"/>
      <c r="AS187" s="703"/>
      <c r="AT187" s="703"/>
      <c r="AU187" s="703"/>
      <c r="AV187" s="703"/>
      <c r="AW187" s="703"/>
      <c r="AX187" s="703"/>
      <c r="AY187" s="703"/>
      <c r="AZ187" s="703"/>
      <c r="BA187" s="704"/>
      <c r="BB187" s="679" t="str">
        <f>IF(T187="利用しない　※利用する場合は選択してください","",CONCATENATE(IF(T169="石狩","412/",IF(T169="東京","414/","")),VLOOKUP(T187,config!C$413:D$422,2,FALSE)))</f>
        <v/>
      </c>
      <c r="BC187" s="679"/>
      <c r="BD187" s="679"/>
      <c r="BE187" s="680"/>
    </row>
    <row r="188" spans="2:59" ht="3.75" customHeight="1" thickBot="1" x14ac:dyDescent="0.25">
      <c r="B188" s="212"/>
      <c r="C188" s="395"/>
      <c r="D188" s="395"/>
      <c r="E188" s="395"/>
      <c r="F188" s="395"/>
      <c r="G188" s="16"/>
      <c r="H188" s="16"/>
      <c r="I188" s="16"/>
      <c r="J188" s="16"/>
      <c r="K188" s="16"/>
      <c r="L188" s="16"/>
      <c r="M188" s="16"/>
      <c r="N188" s="16"/>
      <c r="O188" s="16"/>
      <c r="P188" s="423"/>
      <c r="Q188" s="16"/>
      <c r="R188" s="16"/>
      <c r="S188" s="16"/>
      <c r="T188" s="374"/>
      <c r="U188" s="374"/>
      <c r="V188" s="374"/>
      <c r="W188" s="374"/>
      <c r="X188" s="374"/>
      <c r="Y188" s="374"/>
      <c r="Z188" s="374"/>
      <c r="AA188" s="374"/>
      <c r="AB188" s="374"/>
      <c r="AC188" s="374"/>
      <c r="AD188" s="374"/>
      <c r="AE188" s="374"/>
      <c r="AF188" s="374"/>
      <c r="AG188" s="374"/>
      <c r="AH188" s="374"/>
      <c r="AI188" s="374"/>
      <c r="AJ188" s="374"/>
      <c r="AK188" s="374"/>
      <c r="AL188" s="374"/>
      <c r="AM188" s="374"/>
      <c r="AN188" s="374"/>
      <c r="AO188" s="374"/>
      <c r="AP188" s="374"/>
      <c r="AQ188" s="374"/>
      <c r="AR188" s="374"/>
      <c r="AS188" s="374"/>
      <c r="AT188" s="374"/>
      <c r="AU188" s="374"/>
      <c r="AV188" s="374"/>
      <c r="AW188" s="374"/>
      <c r="AX188" s="374"/>
      <c r="AY188" s="374"/>
      <c r="AZ188" s="374"/>
      <c r="BA188" s="374"/>
      <c r="BB188" s="374"/>
      <c r="BC188" s="374"/>
      <c r="BD188" s="440"/>
      <c r="BE188" s="441"/>
      <c r="BF188" s="391"/>
      <c r="BG188" s="391"/>
    </row>
    <row r="189" spans="2:59" ht="26.25" customHeight="1" thickTop="1" x14ac:dyDescent="0.2">
      <c r="B189" s="212"/>
      <c r="C189" s="395"/>
      <c r="D189" s="395"/>
      <c r="E189" s="395"/>
      <c r="F189" s="395"/>
      <c r="G189" s="16"/>
      <c r="H189" s="16"/>
      <c r="I189" s="16"/>
      <c r="J189" s="16"/>
      <c r="K189" s="16"/>
      <c r="L189" s="16"/>
      <c r="M189" s="16"/>
      <c r="N189" s="16"/>
      <c r="O189" s="16"/>
      <c r="P189" s="423" t="s">
        <v>392</v>
      </c>
      <c r="Q189" s="16"/>
      <c r="R189" s="16"/>
      <c r="S189" s="16"/>
      <c r="T189" s="675" t="s">
        <v>295</v>
      </c>
      <c r="U189" s="676"/>
      <c r="V189" s="676"/>
      <c r="W189" s="676"/>
      <c r="X189" s="676"/>
      <c r="Y189" s="676"/>
      <c r="Z189" s="676"/>
      <c r="AA189" s="676"/>
      <c r="AB189" s="676"/>
      <c r="AC189" s="676"/>
      <c r="AD189" s="676"/>
      <c r="AE189" s="676"/>
      <c r="AF189" s="676"/>
      <c r="AG189" s="676"/>
      <c r="AH189" s="676"/>
      <c r="AI189" s="676"/>
      <c r="AJ189" s="676"/>
      <c r="AK189" s="676"/>
      <c r="AL189" s="676"/>
      <c r="AM189" s="676"/>
      <c r="AN189" s="676"/>
      <c r="AO189" s="676"/>
      <c r="AP189" s="676"/>
      <c r="AQ189" s="676"/>
      <c r="AR189" s="676"/>
      <c r="AS189" s="676"/>
      <c r="AT189" s="676"/>
      <c r="AU189" s="676"/>
      <c r="AV189" s="676"/>
      <c r="AW189" s="676"/>
      <c r="AX189" s="676"/>
      <c r="AY189" s="676"/>
      <c r="AZ189" s="676"/>
      <c r="BA189" s="677"/>
      <c r="BB189" s="679" t="str">
        <f>IF(T189="利用しない　※利用する場合は選択してください","",CONCATENATE(IF(T169="石狩","412/",IF(T169="東京","414/","")),VLOOKUP(T189,config!C$413:D$422,2,FALSE)))</f>
        <v/>
      </c>
      <c r="BC189" s="679"/>
      <c r="BD189" s="679"/>
      <c r="BE189" s="680"/>
    </row>
    <row r="190" spans="2:59" ht="13.8" thickBot="1" x14ac:dyDescent="0.25">
      <c r="B190" s="212"/>
      <c r="C190" s="395"/>
      <c r="D190" s="395"/>
      <c r="E190" s="395"/>
      <c r="F190" s="395"/>
      <c r="G190" s="16"/>
      <c r="H190" s="16"/>
      <c r="I190" s="16"/>
      <c r="J190" s="16"/>
      <c r="K190" s="16"/>
      <c r="L190" s="16"/>
      <c r="M190" s="16"/>
      <c r="N190" s="16"/>
      <c r="O190" s="16"/>
      <c r="P190" s="16"/>
      <c r="Q190" s="16"/>
      <c r="R190" s="16"/>
      <c r="S190" s="16"/>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8"/>
      <c r="AY190" s="398"/>
      <c r="AZ190" s="398"/>
      <c r="BA190" s="398"/>
      <c r="BB190" s="398"/>
      <c r="BC190" s="398"/>
      <c r="BD190" s="399"/>
      <c r="BE190" s="403"/>
      <c r="BF190" s="229"/>
      <c r="BG190" s="229"/>
    </row>
    <row r="191" spans="2:59" ht="37.5" customHeight="1" thickTop="1" x14ac:dyDescent="0.2">
      <c r="B191" s="212"/>
      <c r="C191" s="395" t="s">
        <v>419</v>
      </c>
      <c r="D191" s="395"/>
      <c r="E191" s="395"/>
      <c r="F191" s="395"/>
      <c r="G191" s="16"/>
      <c r="H191" s="16"/>
      <c r="I191" s="16"/>
      <c r="J191" s="16"/>
      <c r="K191" s="16"/>
      <c r="L191" s="698" t="s">
        <v>468</v>
      </c>
      <c r="M191" s="698"/>
      <c r="N191" s="698"/>
      <c r="O191" s="698"/>
      <c r="P191" s="698"/>
      <c r="Q191" s="698"/>
      <c r="R191" s="698"/>
      <c r="S191" s="700"/>
      <c r="T191" s="675" t="str">
        <f>IF(COUNTIF(T175,"*1330*10GbE*"),"－","利用しない　※利用する場合は選択してください")</f>
        <v>利用しない　※利用する場合は選択してください</v>
      </c>
      <c r="U191" s="676"/>
      <c r="V191" s="676"/>
      <c r="W191" s="676"/>
      <c r="X191" s="676"/>
      <c r="Y191" s="676"/>
      <c r="Z191" s="676"/>
      <c r="AA191" s="676"/>
      <c r="AB191" s="676"/>
      <c r="AC191" s="676"/>
      <c r="AD191" s="676"/>
      <c r="AE191" s="676"/>
      <c r="AF191" s="676"/>
      <c r="AG191" s="676"/>
      <c r="AH191" s="676"/>
      <c r="AI191" s="676"/>
      <c r="AJ191" s="676"/>
      <c r="AK191" s="676"/>
      <c r="AL191" s="676"/>
      <c r="AM191" s="676"/>
      <c r="AN191" s="676"/>
      <c r="AO191" s="676"/>
      <c r="AP191" s="676"/>
      <c r="AQ191" s="676"/>
      <c r="AR191" s="676"/>
      <c r="AS191" s="676"/>
      <c r="AT191" s="676"/>
      <c r="AU191" s="676"/>
      <c r="AV191" s="676"/>
      <c r="AW191" s="676"/>
      <c r="AX191" s="676"/>
      <c r="AY191" s="676"/>
      <c r="AZ191" s="676"/>
      <c r="BA191" s="677"/>
      <c r="BB191" s="679" t="str">
        <f>IFERROR(IF(T191="利用しない　※利用する場合は選択してください","",CONCATENATE(IF(T169="石狩","412/",IF(T169="東京","414/","")),VLOOKUP(T191,config!C$458:D$467,2,FALSE))),"")</f>
        <v/>
      </c>
      <c r="BC191" s="679"/>
      <c r="BD191" s="679"/>
      <c r="BE191" s="680"/>
    </row>
    <row r="192" spans="2:59" x14ac:dyDescent="0.2">
      <c r="B192" s="212"/>
      <c r="C192" s="395"/>
      <c r="D192" s="395"/>
      <c r="E192" s="395"/>
      <c r="F192" s="395"/>
      <c r="G192" s="16"/>
      <c r="H192" s="16"/>
      <c r="I192" s="16"/>
      <c r="J192" s="16"/>
      <c r="K192" s="16"/>
      <c r="L192" s="16"/>
      <c r="M192" s="16"/>
      <c r="N192" s="16"/>
      <c r="O192" s="16"/>
      <c r="P192" s="16"/>
      <c r="Q192" s="16"/>
      <c r="R192" s="16"/>
      <c r="S192" s="16"/>
      <c r="T192" s="398"/>
      <c r="U192" s="398"/>
      <c r="V192" s="398"/>
      <c r="W192" s="398"/>
      <c r="X192" s="398"/>
      <c r="Y192" s="398"/>
      <c r="Z192" s="398"/>
      <c r="AA192" s="398"/>
      <c r="AB192" s="398"/>
      <c r="AC192" s="398"/>
      <c r="AD192" s="398"/>
      <c r="AE192" s="398"/>
      <c r="AF192" s="398"/>
      <c r="AG192" s="398"/>
      <c r="AH192" s="398"/>
      <c r="AI192" s="398"/>
      <c r="AJ192" s="398"/>
      <c r="AK192" s="398"/>
      <c r="AL192" s="398"/>
      <c r="AM192" s="398"/>
      <c r="AN192" s="398"/>
      <c r="AO192" s="398"/>
      <c r="AP192" s="398"/>
      <c r="AQ192" s="398"/>
      <c r="AR192" s="398"/>
      <c r="AS192" s="398"/>
      <c r="AT192" s="398"/>
      <c r="AU192" s="398"/>
      <c r="AV192" s="398"/>
      <c r="AW192" s="398"/>
      <c r="AX192" s="398"/>
      <c r="AY192" s="398"/>
      <c r="AZ192" s="398"/>
      <c r="BA192" s="398"/>
      <c r="BB192" s="398"/>
      <c r="BC192" s="398"/>
      <c r="BD192" s="399"/>
      <c r="BE192" s="403"/>
      <c r="BF192" s="229"/>
      <c r="BG192" s="229"/>
    </row>
    <row r="193" spans="1:59" ht="21.75" customHeight="1" x14ac:dyDescent="0.2">
      <c r="B193" s="212"/>
      <c r="C193" s="394"/>
      <c r="D193" s="395" t="s">
        <v>410</v>
      </c>
      <c r="E193" s="395"/>
      <c r="F193" s="395"/>
      <c r="G193" s="16"/>
      <c r="H193" s="16"/>
      <c r="I193" s="16"/>
      <c r="J193" s="16"/>
      <c r="K193" s="16"/>
      <c r="L193" s="16"/>
      <c r="M193" s="16"/>
      <c r="N193" s="16"/>
      <c r="O193" s="16"/>
      <c r="P193" s="16"/>
      <c r="Q193" s="16"/>
      <c r="R193" s="16"/>
      <c r="S193" s="16"/>
      <c r="T193" s="398"/>
      <c r="U193" s="398"/>
      <c r="V193" s="398"/>
      <c r="W193" s="398"/>
      <c r="X193" s="398"/>
      <c r="Y193" s="398"/>
      <c r="Z193" s="398"/>
      <c r="AA193" s="398"/>
      <c r="AB193" s="398"/>
      <c r="AC193" s="398"/>
      <c r="AD193" s="398"/>
      <c r="AE193" s="398"/>
      <c r="AF193" s="398"/>
      <c r="AG193" s="398"/>
      <c r="AH193" s="398"/>
      <c r="AI193" s="398"/>
      <c r="AJ193" s="398"/>
      <c r="AK193" s="398"/>
      <c r="AL193" s="398"/>
      <c r="AM193" s="398"/>
      <c r="AN193" s="398"/>
      <c r="AO193" s="398"/>
      <c r="AP193" s="398"/>
      <c r="AQ193" s="398"/>
      <c r="AR193" s="398"/>
      <c r="AS193" s="398"/>
      <c r="AT193" s="398"/>
      <c r="AU193" s="398"/>
      <c r="AV193" s="398"/>
      <c r="AW193" s="398"/>
      <c r="AX193" s="398"/>
      <c r="AY193" s="398"/>
      <c r="AZ193" s="398"/>
      <c r="BA193" s="398"/>
      <c r="BB193" s="398"/>
      <c r="BC193" s="398"/>
      <c r="BD193" s="399"/>
      <c r="BE193" s="403"/>
      <c r="BF193" s="229"/>
      <c r="BG193" s="229"/>
    </row>
    <row r="194" spans="1:59" ht="13.8" thickBot="1" x14ac:dyDescent="0.25">
      <c r="B194" s="212"/>
      <c r="C194" s="395"/>
      <c r="D194" s="395"/>
      <c r="E194" s="395"/>
      <c r="F194" s="395"/>
      <c r="G194" s="16"/>
      <c r="H194" s="16"/>
      <c r="I194" s="16"/>
      <c r="J194" s="16"/>
      <c r="K194" s="16"/>
      <c r="L194" s="16"/>
      <c r="M194" s="16"/>
      <c r="N194" s="16"/>
      <c r="O194" s="16"/>
      <c r="P194" s="16"/>
      <c r="Q194" s="16"/>
      <c r="R194" s="16"/>
      <c r="S194" s="16"/>
      <c r="T194" s="398"/>
      <c r="U194" s="398"/>
      <c r="V194" s="398"/>
      <c r="W194" s="398"/>
      <c r="X194" s="398"/>
      <c r="Y194" s="398"/>
      <c r="Z194" s="398"/>
      <c r="AA194" s="398"/>
      <c r="AB194" s="398"/>
      <c r="AC194" s="398"/>
      <c r="AD194" s="398"/>
      <c r="AE194" s="398"/>
      <c r="AF194" s="398"/>
      <c r="AG194" s="398"/>
      <c r="AH194" s="398"/>
      <c r="AI194" s="398"/>
      <c r="AJ194" s="398"/>
      <c r="AK194" s="398"/>
      <c r="AL194" s="398"/>
      <c r="AM194" s="398"/>
      <c r="AN194" s="398"/>
      <c r="AO194" s="398"/>
      <c r="AP194" s="398"/>
      <c r="AQ194" s="398"/>
      <c r="AR194" s="398"/>
      <c r="AS194" s="398"/>
      <c r="AT194" s="398"/>
      <c r="AU194" s="398"/>
      <c r="AV194" s="398"/>
      <c r="AW194" s="398"/>
      <c r="AX194" s="398"/>
      <c r="AY194" s="398"/>
      <c r="AZ194" s="398"/>
      <c r="BA194" s="398"/>
      <c r="BB194" s="16"/>
      <c r="BC194" s="16"/>
      <c r="BD194" s="399"/>
      <c r="BE194" s="403"/>
      <c r="BF194" s="229"/>
      <c r="BG194" s="229"/>
    </row>
    <row r="195" spans="1:59" ht="26.25" customHeight="1" thickTop="1" x14ac:dyDescent="0.2">
      <c r="B195" s="212"/>
      <c r="C195" s="395" t="s">
        <v>244</v>
      </c>
      <c r="D195" s="395"/>
      <c r="E195" s="395"/>
      <c r="F195" s="395"/>
      <c r="G195" s="16"/>
      <c r="H195" s="16"/>
      <c r="I195" s="16"/>
      <c r="J195" s="16"/>
      <c r="K195" s="16"/>
      <c r="L195" s="16"/>
      <c r="M195" s="16"/>
      <c r="N195" s="16"/>
      <c r="O195" s="16"/>
      <c r="P195" s="16"/>
      <c r="Q195" s="16"/>
      <c r="R195" s="16"/>
      <c r="S195" s="16"/>
      <c r="T195" s="675" t="s">
        <v>103</v>
      </c>
      <c r="U195" s="676"/>
      <c r="V195" s="676"/>
      <c r="W195" s="676"/>
      <c r="X195" s="676"/>
      <c r="Y195" s="676"/>
      <c r="Z195" s="676"/>
      <c r="AA195" s="676"/>
      <c r="AB195" s="676"/>
      <c r="AC195" s="676"/>
      <c r="AD195" s="676"/>
      <c r="AE195" s="676"/>
      <c r="AF195" s="676"/>
      <c r="AG195" s="676"/>
      <c r="AH195" s="676"/>
      <c r="AI195" s="676"/>
      <c r="AJ195" s="676"/>
      <c r="AK195" s="676"/>
      <c r="AL195" s="676"/>
      <c r="AM195" s="676"/>
      <c r="AN195" s="676"/>
      <c r="AO195" s="676"/>
      <c r="AP195" s="676"/>
      <c r="AQ195" s="676"/>
      <c r="AR195" s="676"/>
      <c r="AS195" s="676"/>
      <c r="AT195" s="676"/>
      <c r="AU195" s="676"/>
      <c r="AV195" s="676"/>
      <c r="AW195" s="676"/>
      <c r="AX195" s="676"/>
      <c r="AY195" s="676"/>
      <c r="AZ195" s="676"/>
      <c r="BA195" s="677"/>
      <c r="BB195" s="679">
        <f>VLOOKUP(T195,config!C$82:D$91,2,FALSE)</f>
        <v>0</v>
      </c>
      <c r="BC195" s="679"/>
      <c r="BD195" s="679"/>
      <c r="BE195" s="680"/>
    </row>
    <row r="196" spans="1:59" ht="13.8" thickBot="1" x14ac:dyDescent="0.25">
      <c r="B196" s="212"/>
      <c r="C196" s="395"/>
      <c r="D196" s="395"/>
      <c r="E196" s="395"/>
      <c r="F196" s="395"/>
      <c r="G196" s="16"/>
      <c r="H196" s="16"/>
      <c r="I196" s="16"/>
      <c r="J196" s="16"/>
      <c r="K196" s="16"/>
      <c r="L196" s="16"/>
      <c r="M196" s="16"/>
      <c r="N196" s="16"/>
      <c r="O196" s="16"/>
      <c r="P196" s="16"/>
      <c r="Q196" s="16"/>
      <c r="R196" s="16"/>
      <c r="S196" s="16"/>
      <c r="T196" s="398"/>
      <c r="U196" s="398"/>
      <c r="V196" s="398"/>
      <c r="W196" s="398"/>
      <c r="X196" s="398"/>
      <c r="Y196" s="398"/>
      <c r="Z196" s="398"/>
      <c r="AA196" s="398"/>
      <c r="AB196" s="398"/>
      <c r="AC196" s="398"/>
      <c r="AD196" s="398"/>
      <c r="AE196" s="398"/>
      <c r="AF196" s="398"/>
      <c r="AG196" s="398"/>
      <c r="AH196" s="398"/>
      <c r="AI196" s="398"/>
      <c r="AJ196" s="398"/>
      <c r="AK196" s="398"/>
      <c r="AL196" s="398"/>
      <c r="AM196" s="398"/>
      <c r="AN196" s="398"/>
      <c r="AO196" s="398"/>
      <c r="AP196" s="398"/>
      <c r="AQ196" s="398"/>
      <c r="AR196" s="398"/>
      <c r="AS196" s="398"/>
      <c r="AT196" s="398"/>
      <c r="AU196" s="398"/>
      <c r="AV196" s="398"/>
      <c r="AW196" s="398"/>
      <c r="AX196" s="398"/>
      <c r="AY196" s="398"/>
      <c r="AZ196" s="398"/>
      <c r="BA196" s="398"/>
      <c r="BB196" s="398"/>
      <c r="BC196" s="398"/>
      <c r="BD196" s="399"/>
      <c r="BE196" s="403"/>
      <c r="BF196" s="229"/>
      <c r="BG196" s="229"/>
    </row>
    <row r="197" spans="1:59" ht="26.25" customHeight="1" thickTop="1" x14ac:dyDescent="0.2">
      <c r="B197" s="212"/>
      <c r="C197" s="395" t="s">
        <v>256</v>
      </c>
      <c r="D197" s="395"/>
      <c r="E197" s="395"/>
      <c r="F197" s="395"/>
      <c r="G197" s="16"/>
      <c r="H197" s="16"/>
      <c r="I197" s="698" t="s">
        <v>433</v>
      </c>
      <c r="J197" s="698"/>
      <c r="K197" s="698"/>
      <c r="L197" s="698"/>
      <c r="M197" s="698"/>
      <c r="N197" s="698"/>
      <c r="O197" s="698"/>
      <c r="P197" s="698"/>
      <c r="Q197" s="698"/>
      <c r="R197" s="698"/>
      <c r="S197" s="700"/>
      <c r="T197" s="675" t="str">
        <f>IF(COUNTIF(T175,"*10GbE*"),"－","利用しない　※利用する場合は選択してください")</f>
        <v>利用しない　※利用する場合は選択してください</v>
      </c>
      <c r="U197" s="676"/>
      <c r="V197" s="676"/>
      <c r="W197" s="676"/>
      <c r="X197" s="676"/>
      <c r="Y197" s="676"/>
      <c r="Z197" s="676"/>
      <c r="AA197" s="676"/>
      <c r="AB197" s="676"/>
      <c r="AC197" s="676"/>
      <c r="AD197" s="676"/>
      <c r="AE197" s="676"/>
      <c r="AF197" s="676"/>
      <c r="AG197" s="676"/>
      <c r="AH197" s="676"/>
      <c r="AI197" s="676"/>
      <c r="AJ197" s="676"/>
      <c r="AK197" s="676"/>
      <c r="AL197" s="676"/>
      <c r="AM197" s="676"/>
      <c r="AN197" s="676"/>
      <c r="AO197" s="676"/>
      <c r="AP197" s="676"/>
      <c r="AQ197" s="676"/>
      <c r="AR197" s="676"/>
      <c r="AS197" s="676"/>
      <c r="AT197" s="676"/>
      <c r="AU197" s="676"/>
      <c r="AV197" s="676"/>
      <c r="AW197" s="676"/>
      <c r="AX197" s="676"/>
      <c r="AY197" s="676"/>
      <c r="AZ197" s="676"/>
      <c r="BA197" s="677"/>
      <c r="BB197" s="679">
        <f>VLOOKUP(T197,config!C$97:D$121,2,FALSE)</f>
        <v>0</v>
      </c>
      <c r="BC197" s="679"/>
      <c r="BD197" s="679"/>
      <c r="BE197" s="680"/>
    </row>
    <row r="198" spans="1:59" ht="13.8" thickBot="1" x14ac:dyDescent="0.25">
      <c r="B198" s="404"/>
      <c r="C198" s="405"/>
      <c r="D198" s="405"/>
      <c r="E198" s="405"/>
      <c r="F198" s="405"/>
      <c r="G198" s="405"/>
      <c r="H198" s="405"/>
      <c r="I198" s="405"/>
      <c r="J198" s="405"/>
      <c r="K198" s="405"/>
      <c r="L198" s="405"/>
      <c r="M198" s="405"/>
      <c r="N198" s="405"/>
      <c r="O198" s="405"/>
      <c r="P198" s="405"/>
      <c r="Q198" s="405"/>
      <c r="R198" s="405"/>
      <c r="S198" s="405"/>
      <c r="T198" s="405"/>
      <c r="U198" s="405"/>
      <c r="V198" s="405"/>
      <c r="W198" s="405"/>
      <c r="X198" s="405"/>
      <c r="Y198" s="405"/>
      <c r="Z198" s="405"/>
      <c r="AA198" s="405"/>
      <c r="AB198" s="405"/>
      <c r="AC198" s="405"/>
      <c r="AD198" s="405"/>
      <c r="AE198" s="405"/>
      <c r="AF198" s="405"/>
      <c r="AG198" s="405"/>
      <c r="AH198" s="405"/>
      <c r="AI198" s="405"/>
      <c r="AJ198" s="405"/>
      <c r="AK198" s="405"/>
      <c r="AL198" s="405"/>
      <c r="AM198" s="405"/>
      <c r="AN198" s="405"/>
      <c r="AO198" s="405"/>
      <c r="AP198" s="405"/>
      <c r="AQ198" s="405"/>
      <c r="AR198" s="405"/>
      <c r="AS198" s="405"/>
      <c r="AT198" s="405"/>
      <c r="AU198" s="405"/>
      <c r="AV198" s="405"/>
      <c r="AW198" s="405"/>
      <c r="AX198" s="405"/>
      <c r="AY198" s="405"/>
      <c r="AZ198" s="405"/>
      <c r="BA198" s="405"/>
      <c r="BB198" s="405"/>
      <c r="BC198" s="405"/>
      <c r="BD198" s="405"/>
      <c r="BE198" s="406"/>
    </row>
    <row r="199" spans="1:59" ht="13.8" thickBot="1" x14ac:dyDescent="0.25"/>
    <row r="200" spans="1:59" s="5" customFormat="1" ht="21.6" thickBot="1" x14ac:dyDescent="0.25">
      <c r="A200"/>
      <c r="B200" s="690">
        <v>5</v>
      </c>
      <c r="C200" s="691"/>
      <c r="D200" s="407"/>
      <c r="E200" s="400"/>
      <c r="F200" s="400"/>
      <c r="G200" s="400"/>
      <c r="H200" s="400"/>
      <c r="I200" s="400"/>
      <c r="J200" s="400"/>
      <c r="K200" s="400"/>
      <c r="L200" s="400"/>
      <c r="M200" s="400"/>
      <c r="N200" s="400"/>
      <c r="O200" s="400"/>
      <c r="P200" s="400"/>
      <c r="Q200" s="400"/>
      <c r="R200" s="400"/>
      <c r="S200" s="400"/>
      <c r="T200" s="400"/>
      <c r="U200" s="400"/>
      <c r="V200" s="400"/>
      <c r="W200" s="400"/>
      <c r="X200" s="400"/>
      <c r="Y200" s="400"/>
      <c r="Z200" s="400"/>
      <c r="AA200" s="400"/>
      <c r="AB200" s="400"/>
      <c r="AC200" s="400"/>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0"/>
      <c r="AY200" s="400"/>
      <c r="AZ200" s="400"/>
      <c r="BA200" s="400"/>
      <c r="BB200" s="400"/>
      <c r="BC200" s="400"/>
      <c r="BD200" s="400"/>
      <c r="BE200" s="401"/>
      <c r="BF200"/>
    </row>
    <row r="201" spans="1:59" x14ac:dyDescent="0.2">
      <c r="B201" s="212"/>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213"/>
    </row>
    <row r="202" spans="1:59" ht="21.75" customHeight="1" x14ac:dyDescent="0.2">
      <c r="B202" s="212"/>
      <c r="C202" s="394"/>
      <c r="D202" s="395" t="s">
        <v>253</v>
      </c>
      <c r="E202" s="395"/>
      <c r="F202" s="395"/>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213"/>
    </row>
    <row r="203" spans="1:59" ht="13.8" thickBot="1" x14ac:dyDescent="0.25">
      <c r="B203" s="212"/>
      <c r="C203" s="395"/>
      <c r="D203" s="395"/>
      <c r="E203" s="395"/>
      <c r="F203" s="395"/>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213"/>
    </row>
    <row r="204" spans="1:59" ht="26.25" customHeight="1" thickTop="1" x14ac:dyDescent="0.2">
      <c r="B204" s="212"/>
      <c r="C204" s="395" t="s">
        <v>473</v>
      </c>
      <c r="D204" s="395"/>
      <c r="E204" s="395"/>
      <c r="F204" s="395"/>
      <c r="G204" s="16"/>
      <c r="H204" s="16"/>
      <c r="I204" s="16"/>
      <c r="J204" s="16"/>
      <c r="K204" s="16"/>
      <c r="L204" s="16"/>
      <c r="M204" s="16"/>
      <c r="N204" s="16"/>
      <c r="O204" s="16"/>
      <c r="P204" s="16"/>
      <c r="Q204" s="16"/>
      <c r="R204" s="16"/>
      <c r="S204" s="16"/>
      <c r="T204" s="685" t="s">
        <v>474</v>
      </c>
      <c r="U204" s="686"/>
      <c r="V204" s="686"/>
      <c r="W204" s="686"/>
      <c r="X204" s="686"/>
      <c r="Y204" s="686"/>
      <c r="Z204" s="686"/>
      <c r="AA204" s="686"/>
      <c r="AB204" s="686"/>
      <c r="AC204" s="686"/>
      <c r="AD204" s="686"/>
      <c r="AE204" s="686"/>
      <c r="AF204" s="686"/>
      <c r="AG204" s="686"/>
      <c r="AH204" s="686"/>
      <c r="AI204" s="686"/>
      <c r="AJ204" s="686"/>
      <c r="AK204" s="686"/>
      <c r="AL204" s="686"/>
      <c r="AM204" s="686"/>
      <c r="AN204" s="686"/>
      <c r="AO204" s="686"/>
      <c r="AP204" s="686"/>
      <c r="AQ204" s="686"/>
      <c r="AR204" s="686"/>
      <c r="AS204" s="686"/>
      <c r="AT204" s="686"/>
      <c r="AU204" s="686"/>
      <c r="AV204" s="686"/>
      <c r="AW204" s="686"/>
      <c r="AX204" s="686"/>
      <c r="AY204" s="686"/>
      <c r="AZ204" s="686"/>
      <c r="BA204" s="687"/>
      <c r="BB204" s="396"/>
      <c r="BC204" s="397"/>
      <c r="BD204" s="397"/>
      <c r="BE204" s="402"/>
    </row>
    <row r="205" spans="1:59" ht="13.8" thickBot="1" x14ac:dyDescent="0.25">
      <c r="B205" s="212"/>
      <c r="C205" s="395"/>
      <c r="D205" s="395"/>
      <c r="E205" s="395"/>
      <c r="F205" s="395"/>
      <c r="G205" s="16"/>
      <c r="H205" s="16"/>
      <c r="I205" s="16"/>
      <c r="J205" s="16"/>
      <c r="K205" s="16"/>
      <c r="L205" s="16"/>
      <c r="M205" s="16"/>
      <c r="N205" s="16"/>
      <c r="O205" s="16"/>
      <c r="P205" s="16"/>
      <c r="Q205" s="16"/>
      <c r="R205" s="16"/>
      <c r="S205" s="16"/>
      <c r="T205" s="398"/>
      <c r="U205" s="398"/>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398"/>
      <c r="AS205" s="398"/>
      <c r="AT205" s="398"/>
      <c r="AU205" s="398"/>
      <c r="AV205" s="398"/>
      <c r="AW205" s="398"/>
      <c r="AX205" s="398"/>
      <c r="AY205" s="398"/>
      <c r="AZ205" s="398"/>
      <c r="BA205" s="398"/>
      <c r="BB205" s="398"/>
      <c r="BC205" s="398"/>
      <c r="BD205" s="16"/>
      <c r="BE205" s="213"/>
    </row>
    <row r="206" spans="1:59" ht="26.25" customHeight="1" thickTop="1" x14ac:dyDescent="0.2">
      <c r="B206" s="212"/>
      <c r="C206" s="395" t="s">
        <v>394</v>
      </c>
      <c r="D206" s="395"/>
      <c r="E206" s="395"/>
      <c r="F206" s="395"/>
      <c r="G206" s="16"/>
      <c r="H206" s="16"/>
      <c r="I206" s="16"/>
      <c r="J206" s="16"/>
      <c r="K206" s="16"/>
      <c r="L206" s="16"/>
      <c r="M206" s="16"/>
      <c r="N206" s="16"/>
      <c r="O206" s="16"/>
      <c r="P206" s="16"/>
      <c r="Q206" s="16"/>
      <c r="R206" s="16"/>
      <c r="S206" s="16"/>
      <c r="T206" s="682" t="str">
        <f>IF(T204="選択してください","－",IF(T204="東京","第 1 ゾーン","第 2 ゾーン"))</f>
        <v>第 2 ゾーン</v>
      </c>
      <c r="U206" s="683"/>
      <c r="V206" s="683"/>
      <c r="W206" s="683"/>
      <c r="X206" s="683"/>
      <c r="Y206" s="683"/>
      <c r="Z206" s="683"/>
      <c r="AA206" s="683"/>
      <c r="AB206" s="683"/>
      <c r="AC206" s="683"/>
      <c r="AD206" s="683"/>
      <c r="AE206" s="683"/>
      <c r="AF206" s="683"/>
      <c r="AG206" s="683"/>
      <c r="AH206" s="683"/>
      <c r="AI206" s="683"/>
      <c r="AJ206" s="683"/>
      <c r="AK206" s="683"/>
      <c r="AL206" s="683"/>
      <c r="AM206" s="683"/>
      <c r="AN206" s="683"/>
      <c r="AO206" s="683"/>
      <c r="AP206" s="683"/>
      <c r="AQ206" s="683"/>
      <c r="AR206" s="683"/>
      <c r="AS206" s="683"/>
      <c r="AT206" s="683"/>
      <c r="AU206" s="683"/>
      <c r="AV206" s="683"/>
      <c r="AW206" s="683"/>
      <c r="AX206" s="683"/>
      <c r="AY206" s="683"/>
      <c r="AZ206" s="683"/>
      <c r="BA206" s="684"/>
      <c r="BB206" s="16"/>
      <c r="BC206" s="16"/>
      <c r="BD206" s="16"/>
      <c r="BE206" s="213"/>
    </row>
    <row r="207" spans="1:59" ht="13.8" thickBot="1" x14ac:dyDescent="0.25">
      <c r="B207" s="212"/>
      <c r="C207" s="395"/>
      <c r="D207" s="395"/>
      <c r="E207" s="395"/>
      <c r="F207" s="395"/>
      <c r="G207" s="16"/>
      <c r="H207" s="16"/>
      <c r="I207" s="16"/>
      <c r="J207" s="16"/>
      <c r="K207" s="16"/>
      <c r="L207" s="16"/>
      <c r="M207" s="16"/>
      <c r="N207" s="16"/>
      <c r="O207" s="16"/>
      <c r="P207" s="16"/>
      <c r="Q207" s="16"/>
      <c r="R207" s="16"/>
      <c r="S207" s="16"/>
      <c r="T207" s="398"/>
      <c r="U207" s="398"/>
      <c r="V207" s="398"/>
      <c r="W207" s="398"/>
      <c r="X207" s="398"/>
      <c r="Y207" s="398"/>
      <c r="Z207" s="398"/>
      <c r="AA207" s="398"/>
      <c r="AB207" s="398"/>
      <c r="AC207" s="398"/>
      <c r="AD207" s="398"/>
      <c r="AE207" s="398"/>
      <c r="AF207" s="398"/>
      <c r="AG207" s="398"/>
      <c r="AH207" s="398"/>
      <c r="AI207" s="398"/>
      <c r="AJ207" s="398"/>
      <c r="AK207" s="398"/>
      <c r="AL207" s="398"/>
      <c r="AM207" s="398"/>
      <c r="AN207" s="398"/>
      <c r="AO207" s="398"/>
      <c r="AP207" s="398"/>
      <c r="AQ207" s="398"/>
      <c r="AR207" s="398"/>
      <c r="AS207" s="398"/>
      <c r="AT207" s="398"/>
      <c r="AU207" s="398"/>
      <c r="AV207" s="398"/>
      <c r="AW207" s="398"/>
      <c r="AX207" s="398"/>
      <c r="AY207" s="398"/>
      <c r="AZ207" s="398"/>
      <c r="BA207" s="398"/>
      <c r="BB207" s="398"/>
      <c r="BC207" s="398"/>
      <c r="BD207" s="16"/>
      <c r="BE207" s="213"/>
    </row>
    <row r="208" spans="1:59" ht="26.25" customHeight="1" thickTop="1" x14ac:dyDescent="0.2">
      <c r="B208" s="212"/>
      <c r="C208" s="395" t="s">
        <v>241</v>
      </c>
      <c r="D208" s="395"/>
      <c r="E208" s="395"/>
      <c r="F208" s="395"/>
      <c r="G208" s="16"/>
      <c r="H208" s="16"/>
      <c r="I208" s="16"/>
      <c r="J208" s="16"/>
      <c r="K208" s="16"/>
      <c r="L208" s="16"/>
      <c r="M208" s="16"/>
      <c r="N208" s="16"/>
      <c r="O208" s="16"/>
      <c r="P208" s="16"/>
      <c r="Q208" s="16"/>
      <c r="R208" s="16"/>
      <c r="S208" s="16"/>
      <c r="T208" s="675" t="s">
        <v>103</v>
      </c>
      <c r="U208" s="676"/>
      <c r="V208" s="676"/>
      <c r="W208" s="676"/>
      <c r="X208" s="676"/>
      <c r="Y208" s="676"/>
      <c r="Z208" s="676"/>
      <c r="AA208" s="676"/>
      <c r="AB208" s="676"/>
      <c r="AC208" s="676"/>
      <c r="AD208" s="676"/>
      <c r="AE208" s="676"/>
      <c r="AF208" s="676"/>
      <c r="AG208" s="676"/>
      <c r="AH208" s="676"/>
      <c r="AI208" s="676"/>
      <c r="AJ208" s="676"/>
      <c r="AK208" s="676"/>
      <c r="AL208" s="676"/>
      <c r="AM208" s="676"/>
      <c r="AN208" s="676"/>
      <c r="AO208" s="676"/>
      <c r="AP208" s="676"/>
      <c r="AQ208" s="676"/>
      <c r="AR208" s="676"/>
      <c r="AS208" s="676"/>
      <c r="AT208" s="676"/>
      <c r="AU208" s="676"/>
      <c r="AV208" s="676"/>
      <c r="AW208" s="676"/>
      <c r="AX208" s="676"/>
      <c r="AY208" s="676"/>
      <c r="AZ208" s="676"/>
      <c r="BA208" s="677"/>
      <c r="BB208" s="16"/>
      <c r="BC208" s="16"/>
      <c r="BD208" s="16"/>
      <c r="BE208" s="213"/>
    </row>
    <row r="209" spans="2:60" ht="13.8" thickBot="1" x14ac:dyDescent="0.25">
      <c r="B209" s="212"/>
      <c r="C209" s="395"/>
      <c r="D209" s="395"/>
      <c r="E209" s="395"/>
      <c r="F209" s="395"/>
      <c r="G209" s="16"/>
      <c r="H209" s="16"/>
      <c r="I209" s="16"/>
      <c r="J209" s="16"/>
      <c r="K209" s="16"/>
      <c r="L209" s="16"/>
      <c r="M209" s="16"/>
      <c r="N209" s="16"/>
      <c r="O209" s="16"/>
      <c r="P209" s="16"/>
      <c r="Q209" s="16"/>
      <c r="R209" s="16"/>
      <c r="S209" s="16"/>
      <c r="T209" s="398"/>
      <c r="U209" s="398"/>
      <c r="V209" s="398"/>
      <c r="W209" s="398"/>
      <c r="X209" s="398"/>
      <c r="Y209" s="398"/>
      <c r="Z209" s="398"/>
      <c r="AA209" s="398"/>
      <c r="AB209" s="398"/>
      <c r="AC209" s="398"/>
      <c r="AD209" s="398"/>
      <c r="AE209" s="398"/>
      <c r="AF209" s="398"/>
      <c r="AG209" s="398"/>
      <c r="AH209" s="398"/>
      <c r="AI209" s="398"/>
      <c r="AJ209" s="398"/>
      <c r="AK209" s="398"/>
      <c r="AL209" s="398"/>
      <c r="AM209" s="398"/>
      <c r="AN209" s="398"/>
      <c r="AO209" s="398"/>
      <c r="AP209" s="398"/>
      <c r="AQ209" s="398"/>
      <c r="AR209" s="398"/>
      <c r="AS209" s="398"/>
      <c r="AT209" s="398"/>
      <c r="AU209" s="398"/>
      <c r="AV209" s="398"/>
      <c r="AW209" s="398"/>
      <c r="AX209" s="398"/>
      <c r="AY209" s="398"/>
      <c r="AZ209" s="398"/>
      <c r="BA209" s="398"/>
      <c r="BB209" s="398"/>
      <c r="BC209" s="398"/>
      <c r="BD209" s="16"/>
      <c r="BE209" s="213"/>
    </row>
    <row r="210" spans="2:60" ht="26.25" customHeight="1" thickTop="1" x14ac:dyDescent="0.2">
      <c r="B210" s="212"/>
      <c r="C210" s="395" t="s">
        <v>242</v>
      </c>
      <c r="D210" s="395"/>
      <c r="E210" s="395"/>
      <c r="F210" s="395"/>
      <c r="G210" s="16"/>
      <c r="H210" s="16"/>
      <c r="I210" s="696"/>
      <c r="J210" s="696"/>
      <c r="K210" s="696"/>
      <c r="L210" s="696"/>
      <c r="M210" s="696"/>
      <c r="N210" s="696"/>
      <c r="O210" s="696"/>
      <c r="P210" s="696"/>
      <c r="Q210" s="696"/>
      <c r="R210" s="696"/>
      <c r="S210" s="697"/>
      <c r="T210" s="675" t="s">
        <v>103</v>
      </c>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676"/>
      <c r="AZ210" s="676"/>
      <c r="BA210" s="677"/>
      <c r="BB210" s="679" t="str">
        <f>IF(T204="選択してください","",IF(T210="選択してください","",IF(T204="石狩",CONCATENATE(IF(COUNTIF(T210,"*10GbE*"),"415/","411/"),VLOOKUP(T210,config!C$506:D$511,2,FALSE)),IF(T204="東京",CONCATENATE("413/",VLOOKUP(T210,config!C$512:D$514,2,FALSE),"")))))</f>
        <v/>
      </c>
      <c r="BC210" s="679"/>
      <c r="BD210" s="679"/>
      <c r="BE210" s="680"/>
      <c r="BH210" s="424"/>
    </row>
    <row r="211" spans="2:60" ht="13.8" thickBot="1" x14ac:dyDescent="0.25">
      <c r="B211" s="212"/>
      <c r="C211" s="395"/>
      <c r="D211" s="395"/>
      <c r="E211" s="395"/>
      <c r="F211" s="395"/>
      <c r="G211" s="16"/>
      <c r="H211" s="16"/>
      <c r="I211" s="16"/>
      <c r="J211" s="16"/>
      <c r="K211" s="16"/>
      <c r="L211" s="16"/>
      <c r="M211" s="16"/>
      <c r="N211" s="16"/>
      <c r="O211" s="16"/>
      <c r="P211" s="16"/>
      <c r="Q211" s="16"/>
      <c r="R211" s="16"/>
      <c r="S211" s="16"/>
      <c r="T211" s="398"/>
      <c r="U211" s="398"/>
      <c r="V211" s="398"/>
      <c r="W211" s="398"/>
      <c r="X211" s="398"/>
      <c r="Y211" s="398"/>
      <c r="Z211" s="398"/>
      <c r="AA211" s="398"/>
      <c r="AB211" s="398"/>
      <c r="AC211" s="398"/>
      <c r="AD211" s="398"/>
      <c r="AE211" s="398"/>
      <c r="AF211" s="398"/>
      <c r="AG211" s="398"/>
      <c r="AH211" s="398"/>
      <c r="AI211" s="398"/>
      <c r="AJ211" s="398"/>
      <c r="AK211" s="398"/>
      <c r="AL211" s="398"/>
      <c r="AM211" s="398"/>
      <c r="AN211" s="398"/>
      <c r="AO211" s="398"/>
      <c r="AP211" s="398"/>
      <c r="AQ211" s="398"/>
      <c r="AR211" s="398"/>
      <c r="AS211" s="398"/>
      <c r="AT211" s="398"/>
      <c r="AU211" s="398"/>
      <c r="AV211" s="398"/>
      <c r="AW211" s="398"/>
      <c r="AX211" s="398"/>
      <c r="AY211" s="398"/>
      <c r="AZ211" s="398"/>
      <c r="BA211" s="398"/>
      <c r="BB211" s="398"/>
      <c r="BC211" s="398"/>
      <c r="BD211" s="399"/>
      <c r="BE211" s="403"/>
      <c r="BF211" s="229"/>
      <c r="BG211" s="229"/>
    </row>
    <row r="212" spans="2:60" ht="26.25" customHeight="1" thickTop="1" x14ac:dyDescent="0.2">
      <c r="B212" s="212"/>
      <c r="C212" s="395" t="s">
        <v>243</v>
      </c>
      <c r="D212" s="395"/>
      <c r="E212" s="395"/>
      <c r="F212" s="395"/>
      <c r="G212" s="16"/>
      <c r="H212" s="16"/>
      <c r="I212" s="16"/>
      <c r="J212" s="16"/>
      <c r="K212" s="16"/>
      <c r="L212" s="16"/>
      <c r="M212" s="16"/>
      <c r="N212" s="16"/>
      <c r="O212" s="16"/>
      <c r="P212" s="16"/>
      <c r="Q212" s="16"/>
      <c r="R212" s="16"/>
      <c r="S212" s="16"/>
      <c r="T212" s="675" t="s">
        <v>103</v>
      </c>
      <c r="U212" s="676"/>
      <c r="V212" s="676"/>
      <c r="W212" s="676"/>
      <c r="X212" s="676"/>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6"/>
      <c r="AY212" s="676"/>
      <c r="AZ212" s="676"/>
      <c r="BA212" s="677"/>
      <c r="BB212" s="679">
        <f>VLOOKUP(T212,config!C$22:D$31,2,FALSE)</f>
        <v>0</v>
      </c>
      <c r="BC212" s="679"/>
      <c r="BD212" s="679"/>
      <c r="BE212" s="680"/>
    </row>
    <row r="213" spans="2:60" ht="13.8" thickBot="1" x14ac:dyDescent="0.25">
      <c r="B213" s="212"/>
      <c r="C213" s="395"/>
      <c r="D213" s="395"/>
      <c r="E213" s="395"/>
      <c r="F213" s="395"/>
      <c r="G213" s="16"/>
      <c r="H213" s="16"/>
      <c r="I213" s="16"/>
      <c r="J213" s="16"/>
      <c r="K213" s="16"/>
      <c r="L213" s="16"/>
      <c r="M213" s="16"/>
      <c r="N213" s="16"/>
      <c r="O213" s="16"/>
      <c r="P213" s="16"/>
      <c r="Q213" s="16"/>
      <c r="R213" s="16"/>
      <c r="S213" s="16"/>
      <c r="T213" s="398"/>
      <c r="U213" s="398"/>
      <c r="V213" s="398"/>
      <c r="W213" s="398"/>
      <c r="X213" s="398"/>
      <c r="Y213" s="398"/>
      <c r="Z213" s="398"/>
      <c r="AA213" s="398"/>
      <c r="AB213" s="398"/>
      <c r="AC213" s="398"/>
      <c r="AD213" s="398"/>
      <c r="AE213" s="398"/>
      <c r="AF213" s="398"/>
      <c r="AG213" s="398"/>
      <c r="AH213" s="398"/>
      <c r="AI213" s="398"/>
      <c r="AJ213" s="398"/>
      <c r="AK213" s="398"/>
      <c r="AL213" s="398"/>
      <c r="AM213" s="398"/>
      <c r="AN213" s="398"/>
      <c r="AO213" s="398"/>
      <c r="AP213" s="398"/>
      <c r="AQ213" s="398"/>
      <c r="AR213" s="398"/>
      <c r="AS213" s="398"/>
      <c r="AT213" s="398"/>
      <c r="AU213" s="398"/>
      <c r="AV213" s="398"/>
      <c r="AW213" s="398"/>
      <c r="AX213" s="398"/>
      <c r="AY213" s="398"/>
      <c r="AZ213" s="398"/>
      <c r="BA213" s="398"/>
      <c r="BB213" s="398"/>
      <c r="BC213" s="398"/>
      <c r="BD213" s="399"/>
      <c r="BE213" s="403"/>
      <c r="BF213" s="229"/>
      <c r="BG213" s="229"/>
    </row>
    <row r="214" spans="2:60" ht="37.5" customHeight="1" thickTop="1" x14ac:dyDescent="0.2">
      <c r="B214" s="212"/>
      <c r="C214" s="681" t="s">
        <v>301</v>
      </c>
      <c r="D214" s="681"/>
      <c r="E214" s="681"/>
      <c r="F214" s="681"/>
      <c r="G214" s="681"/>
      <c r="H214" s="681"/>
      <c r="I214" s="681"/>
      <c r="J214" s="681"/>
      <c r="K214" s="681"/>
      <c r="L214" s="681"/>
      <c r="M214" s="681"/>
      <c r="N214" s="681"/>
      <c r="O214" s="681"/>
      <c r="P214" s="681"/>
      <c r="Q214" s="681"/>
      <c r="R214" s="681"/>
      <c r="S214" s="681"/>
      <c r="T214" s="675" t="str">
        <f>IF(COUNTIF(T212,"*Windows*"),"選択してください","－")</f>
        <v>－</v>
      </c>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676"/>
      <c r="AY214" s="676"/>
      <c r="AZ214" s="676"/>
      <c r="BA214" s="677"/>
      <c r="BB214" s="679" t="str">
        <f>IFERROR(IF(T210="選択してください","",IF(COUNTIF(T210,"*1330*"),CONCATENATE("72/",VLOOKUP(T214,config!C$475:D$479,2,FALSE)),IF(COUNTIF(T210,"*2CPU*"),CONCATENATE("72/",VLOOKUP(T214,config!C$495:D$499,2,FALSE)),CONCATENATE("72/",VLOOKUP(T214,config!C$485:D$489,2,FALSE))))),"")</f>
        <v/>
      </c>
      <c r="BC214" s="679"/>
      <c r="BD214" s="679"/>
      <c r="BE214" s="680"/>
    </row>
    <row r="215" spans="2:60" ht="13.8" thickBot="1" x14ac:dyDescent="0.25">
      <c r="B215" s="212"/>
      <c r="C215" s="395"/>
      <c r="D215" s="395"/>
      <c r="E215" s="395"/>
      <c r="F215" s="395"/>
      <c r="G215" s="16"/>
      <c r="H215" s="16"/>
      <c r="I215" s="16"/>
      <c r="J215" s="16"/>
      <c r="K215" s="16"/>
      <c r="L215" s="16"/>
      <c r="M215" s="16"/>
      <c r="N215" s="16"/>
      <c r="O215" s="16"/>
      <c r="P215" s="16"/>
      <c r="Q215" s="16"/>
      <c r="R215" s="16"/>
      <c r="S215" s="16"/>
      <c r="T215" s="398"/>
      <c r="U215" s="398"/>
      <c r="V215" s="398"/>
      <c r="W215" s="398"/>
      <c r="X215" s="398"/>
      <c r="Y215" s="398"/>
      <c r="Z215" s="398"/>
      <c r="AA215" s="398"/>
      <c r="AB215" s="398"/>
      <c r="AC215" s="398"/>
      <c r="AD215" s="398"/>
      <c r="AE215" s="398"/>
      <c r="AF215" s="398"/>
      <c r="AG215" s="398"/>
      <c r="AH215" s="398"/>
      <c r="AI215" s="398"/>
      <c r="AJ215" s="398"/>
      <c r="AK215" s="398"/>
      <c r="AL215" s="398"/>
      <c r="AM215" s="398"/>
      <c r="AN215" s="398"/>
      <c r="AO215" s="398"/>
      <c r="AP215" s="398"/>
      <c r="AQ215" s="398"/>
      <c r="AR215" s="398"/>
      <c r="AS215" s="398"/>
      <c r="AT215" s="398"/>
      <c r="AU215" s="398"/>
      <c r="AV215" s="398"/>
      <c r="AW215" s="398"/>
      <c r="AX215" s="398"/>
      <c r="AY215" s="398"/>
      <c r="AZ215" s="398"/>
      <c r="BA215" s="398"/>
      <c r="BB215" s="398"/>
      <c r="BC215" s="398"/>
      <c r="BD215" s="399"/>
      <c r="BE215" s="403"/>
      <c r="BF215" s="229"/>
      <c r="BG215" s="229"/>
    </row>
    <row r="216" spans="2:60" ht="26.25" customHeight="1" thickTop="1" x14ac:dyDescent="0.2">
      <c r="B216" s="212"/>
      <c r="C216" s="395" t="s">
        <v>245</v>
      </c>
      <c r="D216" s="395"/>
      <c r="E216" s="395"/>
      <c r="F216" s="698" t="s">
        <v>393</v>
      </c>
      <c r="G216" s="698"/>
      <c r="H216" s="698"/>
      <c r="I216" s="698"/>
      <c r="J216" s="698"/>
      <c r="K216" s="698"/>
      <c r="L216" s="698"/>
      <c r="M216" s="698"/>
      <c r="N216" s="698"/>
      <c r="O216" s="698"/>
      <c r="P216" s="698"/>
      <c r="Q216" s="698"/>
      <c r="R216" s="698"/>
      <c r="S216" s="698"/>
      <c r="T216" s="675" t="s">
        <v>103</v>
      </c>
      <c r="U216" s="676"/>
      <c r="V216" s="676"/>
      <c r="W216" s="676"/>
      <c r="X216" s="676"/>
      <c r="Y216" s="676"/>
      <c r="Z216" s="676"/>
      <c r="AA216" s="676"/>
      <c r="AB216" s="676"/>
      <c r="AC216" s="676"/>
      <c r="AD216" s="676"/>
      <c r="AE216" s="676"/>
      <c r="AF216" s="676"/>
      <c r="AG216" s="676"/>
      <c r="AH216" s="676"/>
      <c r="AI216" s="676"/>
      <c r="AJ216" s="676"/>
      <c r="AK216" s="676"/>
      <c r="AL216" s="676"/>
      <c r="AM216" s="676"/>
      <c r="AN216" s="676"/>
      <c r="AO216" s="676"/>
      <c r="AP216" s="676"/>
      <c r="AQ216" s="676"/>
      <c r="AR216" s="676"/>
      <c r="AS216" s="676"/>
      <c r="AT216" s="676"/>
      <c r="AU216" s="676"/>
      <c r="AV216" s="676"/>
      <c r="AW216" s="676"/>
      <c r="AX216" s="676"/>
      <c r="AY216" s="676"/>
      <c r="AZ216" s="676"/>
      <c r="BA216" s="677"/>
      <c r="BB216" s="679" t="str">
        <f>IF(T216="選択してください","",IF(T216="16GB（標準）","",IF(T216="32GB（標準）","",CONCATENATE(IF(T204="石狩","412/",IF(T204="東京","414/","")),IF(COUNTIF(T210,"*1330*"),VLOOKUP(T216,config!C$313:D$322,2,FALSE),VLOOKUP(T216,config!C$328:D$362,2,FALSE))))))</f>
        <v/>
      </c>
      <c r="BC216" s="679"/>
      <c r="BD216" s="679"/>
      <c r="BE216" s="680"/>
    </row>
    <row r="217" spans="2:60" ht="13.8" thickBot="1" x14ac:dyDescent="0.25">
      <c r="B217" s="212"/>
      <c r="C217" s="395"/>
      <c r="D217" s="395"/>
      <c r="E217" s="395"/>
      <c r="F217" s="395"/>
      <c r="G217" s="16"/>
      <c r="H217" s="16"/>
      <c r="I217" s="16"/>
      <c r="J217" s="16"/>
      <c r="K217" s="16"/>
      <c r="L217" s="16"/>
      <c r="M217" s="16"/>
      <c r="N217" s="16"/>
      <c r="O217" s="16"/>
      <c r="P217" s="16"/>
      <c r="Q217" s="16"/>
      <c r="R217" s="16"/>
      <c r="S217" s="16"/>
      <c r="T217" s="398"/>
      <c r="U217" s="398"/>
      <c r="V217" s="398"/>
      <c r="W217" s="398"/>
      <c r="X217" s="398"/>
      <c r="Y217" s="398"/>
      <c r="Z217" s="398"/>
      <c r="AA217" s="398"/>
      <c r="AB217" s="398"/>
      <c r="AC217" s="398"/>
      <c r="AD217" s="398"/>
      <c r="AE217" s="398"/>
      <c r="AF217" s="398"/>
      <c r="AG217" s="398"/>
      <c r="AH217" s="398"/>
      <c r="AI217" s="398"/>
      <c r="AJ217" s="398"/>
      <c r="AK217" s="398"/>
      <c r="AL217" s="398"/>
      <c r="AM217" s="398"/>
      <c r="AN217" s="398"/>
      <c r="AO217" s="398"/>
      <c r="AP217" s="398"/>
      <c r="AQ217" s="398"/>
      <c r="AR217" s="398"/>
      <c r="AS217" s="398"/>
      <c r="AT217" s="398"/>
      <c r="AU217" s="398"/>
      <c r="AV217" s="398"/>
      <c r="AW217" s="398"/>
      <c r="AX217" s="398"/>
      <c r="AY217" s="398"/>
      <c r="AZ217" s="398"/>
      <c r="BA217" s="398"/>
      <c r="BB217" s="398"/>
      <c r="BC217" s="398"/>
      <c r="BD217" s="399"/>
      <c r="BE217" s="403"/>
      <c r="BF217" s="229"/>
      <c r="BG217" s="229"/>
    </row>
    <row r="218" spans="2:60" ht="26.25" customHeight="1" thickTop="1" x14ac:dyDescent="0.2">
      <c r="B218" s="212"/>
      <c r="C218" s="395" t="s">
        <v>255</v>
      </c>
      <c r="D218" s="395"/>
      <c r="E218" s="395"/>
      <c r="F218" s="395"/>
      <c r="G218" s="16"/>
      <c r="H218" s="16"/>
      <c r="I218" s="696" t="str">
        <f>IF(AND(COUNTIF(T210,"*1330*"),COUNTIF(T218,"*SAS 1.2TB*")),"※サーバモデルがFujitsu RX1330 M1の場合、SAS 1.2TBはご選択いただけません。","")</f>
        <v/>
      </c>
      <c r="J218" s="696"/>
      <c r="K218" s="696"/>
      <c r="L218" s="696"/>
      <c r="M218" s="696"/>
      <c r="N218" s="696"/>
      <c r="O218" s="696"/>
      <c r="P218" s="696"/>
      <c r="Q218" s="696"/>
      <c r="R218" s="696"/>
      <c r="S218" s="697"/>
      <c r="T218" s="675" t="s">
        <v>103</v>
      </c>
      <c r="U218" s="676"/>
      <c r="V218" s="676"/>
      <c r="W218" s="676"/>
      <c r="X218" s="676"/>
      <c r="Y218" s="676"/>
      <c r="Z218" s="676"/>
      <c r="AA218" s="676"/>
      <c r="AB218" s="676"/>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6"/>
      <c r="AY218" s="676"/>
      <c r="AZ218" s="676"/>
      <c r="BA218" s="677"/>
      <c r="BB218" s="679" t="str">
        <f>IF(T218="選択してください","",CONCATENATE(IF(COUNTIF(T210,"*10GbE*"),"415/",IF(T204="石狩","411/",IF(T204="東京","413/",""))),VLOOKUP(T218,config!C$383:D$392,2,FALSE)))</f>
        <v/>
      </c>
      <c r="BC218" s="679"/>
      <c r="BD218" s="679"/>
      <c r="BE218" s="680"/>
    </row>
    <row r="219" spans="2:60" ht="13.8" thickBot="1" x14ac:dyDescent="0.25">
      <c r="B219" s="212"/>
      <c r="C219" s="395"/>
      <c r="D219" s="395"/>
      <c r="E219" s="395"/>
      <c r="F219" s="395"/>
      <c r="G219" s="16"/>
      <c r="H219" s="16"/>
      <c r="I219" s="698" t="s">
        <v>445</v>
      </c>
      <c r="J219" s="699"/>
      <c r="K219" s="699"/>
      <c r="L219" s="699"/>
      <c r="M219" s="699"/>
      <c r="N219" s="699"/>
      <c r="O219" s="699"/>
      <c r="P219" s="16"/>
      <c r="Q219" s="16"/>
      <c r="R219" s="16"/>
      <c r="S219" s="16"/>
      <c r="T219" s="398"/>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8"/>
      <c r="AW219" s="398"/>
      <c r="AX219" s="398"/>
      <c r="AY219" s="398"/>
      <c r="AZ219" s="398"/>
      <c r="BA219" s="398"/>
      <c r="BB219" s="398"/>
      <c r="BC219" s="398"/>
      <c r="BD219" s="399"/>
      <c r="BE219" s="403"/>
      <c r="BF219" s="229"/>
      <c r="BG219" s="229"/>
    </row>
    <row r="220" spans="2:60" ht="26.25" customHeight="1" thickTop="1" x14ac:dyDescent="0.2">
      <c r="B220" s="212"/>
      <c r="C220" s="395" t="s">
        <v>254</v>
      </c>
      <c r="D220" s="395"/>
      <c r="E220" s="395"/>
      <c r="F220" s="395"/>
      <c r="G220" s="16"/>
      <c r="H220" s="16"/>
      <c r="I220" s="699"/>
      <c r="J220" s="699"/>
      <c r="K220" s="699"/>
      <c r="L220" s="699"/>
      <c r="M220" s="699"/>
      <c r="N220" s="699"/>
      <c r="O220" s="699"/>
      <c r="P220" s="423" t="s">
        <v>390</v>
      </c>
      <c r="Q220" s="16"/>
      <c r="R220" s="16"/>
      <c r="S220" s="16"/>
      <c r="T220" s="675" t="s">
        <v>295</v>
      </c>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6"/>
      <c r="AY220" s="676"/>
      <c r="AZ220" s="676"/>
      <c r="BA220" s="677"/>
      <c r="BB220" s="679" t="str">
        <f>IF(T220="利用しない　※利用する場合は選択してください","",CONCATENATE(IF(T204="石狩","412/",IF(T204="東京","414/","")),VLOOKUP(T220,config!C$413:D$422,2,FALSE)))</f>
        <v/>
      </c>
      <c r="BC220" s="679"/>
      <c r="BD220" s="679"/>
      <c r="BE220" s="680"/>
    </row>
    <row r="221" spans="2:60" ht="3.75" customHeight="1" thickBot="1" x14ac:dyDescent="0.25">
      <c r="B221" s="212"/>
      <c r="C221" s="395"/>
      <c r="D221" s="395"/>
      <c r="E221" s="395"/>
      <c r="F221" s="395"/>
      <c r="G221" s="16"/>
      <c r="H221" s="16"/>
      <c r="I221" s="16"/>
      <c r="J221" s="16"/>
      <c r="K221" s="16"/>
      <c r="L221" s="16"/>
      <c r="M221" s="16"/>
      <c r="N221" s="16"/>
      <c r="O221" s="16"/>
      <c r="P221" s="423"/>
      <c r="Q221" s="16"/>
      <c r="R221" s="16"/>
      <c r="S221" s="16"/>
      <c r="T221" s="374"/>
      <c r="U221" s="374"/>
      <c r="V221" s="374"/>
      <c r="W221" s="374"/>
      <c r="X221" s="374"/>
      <c r="Y221" s="374"/>
      <c r="Z221" s="374"/>
      <c r="AA221" s="374"/>
      <c r="AB221" s="374"/>
      <c r="AC221" s="374"/>
      <c r="AD221" s="374"/>
      <c r="AE221" s="374"/>
      <c r="AF221" s="374"/>
      <c r="AG221" s="374"/>
      <c r="AH221" s="374"/>
      <c r="AI221" s="374"/>
      <c r="AJ221" s="374"/>
      <c r="AK221" s="374"/>
      <c r="AL221" s="374"/>
      <c r="AM221" s="374"/>
      <c r="AN221" s="374"/>
      <c r="AO221" s="374"/>
      <c r="AP221" s="374"/>
      <c r="AQ221" s="374"/>
      <c r="AR221" s="374"/>
      <c r="AS221" s="374"/>
      <c r="AT221" s="374"/>
      <c r="AU221" s="374"/>
      <c r="AV221" s="374"/>
      <c r="AW221" s="374"/>
      <c r="AX221" s="374"/>
      <c r="AY221" s="374"/>
      <c r="AZ221" s="374"/>
      <c r="BA221" s="374"/>
      <c r="BB221" s="374"/>
      <c r="BC221" s="374"/>
      <c r="BD221" s="440"/>
      <c r="BE221" s="441"/>
      <c r="BF221" s="391"/>
      <c r="BG221" s="391"/>
    </row>
    <row r="222" spans="2:60" ht="26.25" customHeight="1" thickTop="1" x14ac:dyDescent="0.2">
      <c r="B222" s="212"/>
      <c r="C222" s="701" t="s">
        <v>469</v>
      </c>
      <c r="D222" s="701"/>
      <c r="E222" s="701"/>
      <c r="F222" s="701"/>
      <c r="G222" s="701"/>
      <c r="H222" s="701"/>
      <c r="I222" s="701"/>
      <c r="J222" s="701"/>
      <c r="K222" s="701"/>
      <c r="L222" s="701"/>
      <c r="M222" s="701"/>
      <c r="N222" s="16"/>
      <c r="O222" s="16"/>
      <c r="P222" s="423" t="s">
        <v>391</v>
      </c>
      <c r="Q222" s="16"/>
      <c r="R222" s="16"/>
      <c r="S222" s="16"/>
      <c r="T222" s="702" t="s">
        <v>295</v>
      </c>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3"/>
      <c r="AY222" s="703"/>
      <c r="AZ222" s="703"/>
      <c r="BA222" s="704"/>
      <c r="BB222" s="679" t="str">
        <f>IF(T222="利用しない　※利用する場合は選択してください","",CONCATENATE(IF(T204="石狩","412/",IF(T204="東京","414/","")),VLOOKUP(T222,config!C$413:D$422,2,FALSE)))</f>
        <v/>
      </c>
      <c r="BC222" s="679"/>
      <c r="BD222" s="679"/>
      <c r="BE222" s="680"/>
    </row>
    <row r="223" spans="2:60" ht="3.75" customHeight="1" thickBot="1" x14ac:dyDescent="0.25">
      <c r="B223" s="212"/>
      <c r="C223" s="395"/>
      <c r="D223" s="395"/>
      <c r="E223" s="395"/>
      <c r="F223" s="395"/>
      <c r="G223" s="16"/>
      <c r="H223" s="16"/>
      <c r="I223" s="16"/>
      <c r="J223" s="16"/>
      <c r="K223" s="16"/>
      <c r="L223" s="16"/>
      <c r="M223" s="16"/>
      <c r="N223" s="16"/>
      <c r="O223" s="16"/>
      <c r="P223" s="423"/>
      <c r="Q223" s="16"/>
      <c r="R223" s="16"/>
      <c r="S223" s="16"/>
      <c r="T223" s="374"/>
      <c r="U223" s="374"/>
      <c r="V223" s="374"/>
      <c r="W223" s="374"/>
      <c r="X223" s="374"/>
      <c r="Y223" s="374"/>
      <c r="Z223" s="374"/>
      <c r="AA223" s="374"/>
      <c r="AB223" s="374"/>
      <c r="AC223" s="374"/>
      <c r="AD223" s="374"/>
      <c r="AE223" s="374"/>
      <c r="AF223" s="374"/>
      <c r="AG223" s="374"/>
      <c r="AH223" s="374"/>
      <c r="AI223" s="374"/>
      <c r="AJ223" s="374"/>
      <c r="AK223" s="374"/>
      <c r="AL223" s="374"/>
      <c r="AM223" s="374"/>
      <c r="AN223" s="374"/>
      <c r="AO223" s="374"/>
      <c r="AP223" s="374"/>
      <c r="AQ223" s="374"/>
      <c r="AR223" s="374"/>
      <c r="AS223" s="374"/>
      <c r="AT223" s="374"/>
      <c r="AU223" s="374"/>
      <c r="AV223" s="374"/>
      <c r="AW223" s="374"/>
      <c r="AX223" s="374"/>
      <c r="AY223" s="374"/>
      <c r="AZ223" s="374"/>
      <c r="BA223" s="374"/>
      <c r="BB223" s="374"/>
      <c r="BC223" s="374"/>
      <c r="BD223" s="440"/>
      <c r="BE223" s="441"/>
      <c r="BF223" s="391"/>
      <c r="BG223" s="391"/>
    </row>
    <row r="224" spans="2:60" ht="26.25" customHeight="1" thickTop="1" x14ac:dyDescent="0.2">
      <c r="B224" s="212"/>
      <c r="C224" s="395"/>
      <c r="D224" s="395"/>
      <c r="E224" s="395"/>
      <c r="F224" s="395"/>
      <c r="G224" s="16"/>
      <c r="H224" s="16"/>
      <c r="I224" s="16"/>
      <c r="J224" s="16"/>
      <c r="K224" s="16"/>
      <c r="L224" s="16"/>
      <c r="M224" s="16"/>
      <c r="N224" s="16"/>
      <c r="O224" s="16"/>
      <c r="P224" s="423" t="s">
        <v>392</v>
      </c>
      <c r="Q224" s="16"/>
      <c r="R224" s="16"/>
      <c r="S224" s="16"/>
      <c r="T224" s="675" t="s">
        <v>295</v>
      </c>
      <c r="U224" s="676"/>
      <c r="V224" s="676"/>
      <c r="W224" s="676"/>
      <c r="X224" s="676"/>
      <c r="Y224" s="676"/>
      <c r="Z224" s="676"/>
      <c r="AA224" s="676"/>
      <c r="AB224" s="676"/>
      <c r="AC224" s="676"/>
      <c r="AD224" s="676"/>
      <c r="AE224" s="676"/>
      <c r="AF224" s="676"/>
      <c r="AG224" s="676"/>
      <c r="AH224" s="676"/>
      <c r="AI224" s="676"/>
      <c r="AJ224" s="676"/>
      <c r="AK224" s="676"/>
      <c r="AL224" s="676"/>
      <c r="AM224" s="676"/>
      <c r="AN224" s="676"/>
      <c r="AO224" s="676"/>
      <c r="AP224" s="676"/>
      <c r="AQ224" s="676"/>
      <c r="AR224" s="676"/>
      <c r="AS224" s="676"/>
      <c r="AT224" s="676"/>
      <c r="AU224" s="676"/>
      <c r="AV224" s="676"/>
      <c r="AW224" s="676"/>
      <c r="AX224" s="676"/>
      <c r="AY224" s="676"/>
      <c r="AZ224" s="676"/>
      <c r="BA224" s="677"/>
      <c r="BB224" s="679" t="str">
        <f>IF(T224="利用しない　※利用する場合は選択してください","",CONCATENATE(IF(T204="石狩","412/",IF(T204="東京","414/","")),VLOOKUP(T224,config!C$413:D$422,2,FALSE)))</f>
        <v/>
      </c>
      <c r="BC224" s="679"/>
      <c r="BD224" s="679"/>
      <c r="BE224" s="680"/>
    </row>
    <row r="225" spans="2:59" ht="13.8" thickBot="1" x14ac:dyDescent="0.25">
      <c r="B225" s="212"/>
      <c r="C225" s="395"/>
      <c r="D225" s="395"/>
      <c r="E225" s="395"/>
      <c r="F225" s="395"/>
      <c r="G225" s="16"/>
      <c r="H225" s="16"/>
      <c r="I225" s="16"/>
      <c r="J225" s="16"/>
      <c r="K225" s="16"/>
      <c r="L225" s="16"/>
      <c r="M225" s="16"/>
      <c r="N225" s="16"/>
      <c r="O225" s="16"/>
      <c r="P225" s="16"/>
      <c r="Q225" s="16"/>
      <c r="R225" s="16"/>
      <c r="S225" s="16"/>
      <c r="T225" s="398"/>
      <c r="U225" s="398"/>
      <c r="V225" s="398"/>
      <c r="W225" s="398"/>
      <c r="X225" s="398"/>
      <c r="Y225" s="398"/>
      <c r="Z225" s="398"/>
      <c r="AA225" s="398"/>
      <c r="AB225" s="398"/>
      <c r="AC225" s="398"/>
      <c r="AD225" s="398"/>
      <c r="AE225" s="398"/>
      <c r="AF225" s="398"/>
      <c r="AG225" s="398"/>
      <c r="AH225" s="398"/>
      <c r="AI225" s="398"/>
      <c r="AJ225" s="398"/>
      <c r="AK225" s="398"/>
      <c r="AL225" s="398"/>
      <c r="AM225" s="398"/>
      <c r="AN225" s="398"/>
      <c r="AO225" s="398"/>
      <c r="AP225" s="398"/>
      <c r="AQ225" s="398"/>
      <c r="AR225" s="398"/>
      <c r="AS225" s="398"/>
      <c r="AT225" s="398"/>
      <c r="AU225" s="398"/>
      <c r="AV225" s="398"/>
      <c r="AW225" s="398"/>
      <c r="AX225" s="398"/>
      <c r="AY225" s="398"/>
      <c r="AZ225" s="398"/>
      <c r="BA225" s="398"/>
      <c r="BB225" s="398"/>
      <c r="BC225" s="398"/>
      <c r="BD225" s="399"/>
      <c r="BE225" s="403"/>
      <c r="BF225" s="229"/>
      <c r="BG225" s="229"/>
    </row>
    <row r="226" spans="2:59" ht="37.5" customHeight="1" thickTop="1" x14ac:dyDescent="0.2">
      <c r="B226" s="212"/>
      <c r="C226" s="395" t="s">
        <v>419</v>
      </c>
      <c r="D226" s="395"/>
      <c r="E226" s="395"/>
      <c r="F226" s="395"/>
      <c r="G226" s="16"/>
      <c r="H226" s="16"/>
      <c r="I226" s="16"/>
      <c r="J226" s="16"/>
      <c r="K226" s="16"/>
      <c r="L226" s="698" t="s">
        <v>468</v>
      </c>
      <c r="M226" s="698"/>
      <c r="N226" s="698"/>
      <c r="O226" s="698"/>
      <c r="P226" s="698"/>
      <c r="Q226" s="698"/>
      <c r="R226" s="698"/>
      <c r="S226" s="700"/>
      <c r="T226" s="675" t="str">
        <f>IF(COUNTIF(T210,"*1330*10GbE*"),"－","利用しない　※利用する場合は選択してください")</f>
        <v>利用しない　※利用する場合は選択してください</v>
      </c>
      <c r="U226" s="676"/>
      <c r="V226" s="676"/>
      <c r="W226" s="676"/>
      <c r="X226" s="676"/>
      <c r="Y226" s="676"/>
      <c r="Z226" s="676"/>
      <c r="AA226" s="676"/>
      <c r="AB226" s="676"/>
      <c r="AC226" s="676"/>
      <c r="AD226" s="676"/>
      <c r="AE226" s="676"/>
      <c r="AF226" s="676"/>
      <c r="AG226" s="676"/>
      <c r="AH226" s="676"/>
      <c r="AI226" s="676"/>
      <c r="AJ226" s="676"/>
      <c r="AK226" s="676"/>
      <c r="AL226" s="676"/>
      <c r="AM226" s="676"/>
      <c r="AN226" s="676"/>
      <c r="AO226" s="676"/>
      <c r="AP226" s="676"/>
      <c r="AQ226" s="676"/>
      <c r="AR226" s="676"/>
      <c r="AS226" s="676"/>
      <c r="AT226" s="676"/>
      <c r="AU226" s="676"/>
      <c r="AV226" s="676"/>
      <c r="AW226" s="676"/>
      <c r="AX226" s="676"/>
      <c r="AY226" s="676"/>
      <c r="AZ226" s="676"/>
      <c r="BA226" s="677"/>
      <c r="BB226" s="679" t="str">
        <f>IFERROR(IF(T226="利用しない　※利用する場合は選択してください","",CONCATENATE(IF(T204="石狩","412/",IF(T204="東京","414/","")),VLOOKUP(T226,config!C$458:D$467,2,FALSE))),"")</f>
        <v/>
      </c>
      <c r="BC226" s="679"/>
      <c r="BD226" s="679"/>
      <c r="BE226" s="680"/>
    </row>
    <row r="227" spans="2:59" x14ac:dyDescent="0.2">
      <c r="B227" s="212"/>
      <c r="C227" s="395"/>
      <c r="D227" s="395"/>
      <c r="E227" s="395"/>
      <c r="F227" s="395"/>
      <c r="G227" s="16"/>
      <c r="H227" s="16"/>
      <c r="I227" s="16"/>
      <c r="J227" s="16"/>
      <c r="K227" s="16"/>
      <c r="L227" s="16"/>
      <c r="M227" s="16"/>
      <c r="N227" s="16"/>
      <c r="O227" s="16"/>
      <c r="P227" s="16"/>
      <c r="Q227" s="16"/>
      <c r="R227" s="16"/>
      <c r="S227" s="16"/>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8"/>
      <c r="AY227" s="398"/>
      <c r="AZ227" s="398"/>
      <c r="BA227" s="398"/>
      <c r="BB227" s="398"/>
      <c r="BC227" s="398"/>
      <c r="BD227" s="399"/>
      <c r="BE227" s="403"/>
      <c r="BF227" s="229"/>
      <c r="BG227" s="229"/>
    </row>
    <row r="228" spans="2:59" ht="21.75" customHeight="1" x14ac:dyDescent="0.2">
      <c r="B228" s="212"/>
      <c r="C228" s="394"/>
      <c r="D228" s="395" t="s">
        <v>410</v>
      </c>
      <c r="E228" s="395"/>
      <c r="F228" s="395"/>
      <c r="G228" s="16"/>
      <c r="H228" s="16"/>
      <c r="I228" s="16"/>
      <c r="J228" s="16"/>
      <c r="K228" s="16"/>
      <c r="L228" s="16"/>
      <c r="M228" s="16"/>
      <c r="N228" s="16"/>
      <c r="O228" s="16"/>
      <c r="P228" s="16"/>
      <c r="Q228" s="16"/>
      <c r="R228" s="16"/>
      <c r="S228" s="16"/>
      <c r="T228" s="398"/>
      <c r="U228" s="398"/>
      <c r="V228" s="398"/>
      <c r="W228" s="398"/>
      <c r="X228" s="398"/>
      <c r="Y228" s="398"/>
      <c r="Z228" s="398"/>
      <c r="AA228" s="398"/>
      <c r="AB228" s="398"/>
      <c r="AC228" s="398"/>
      <c r="AD228" s="398"/>
      <c r="AE228" s="398"/>
      <c r="AF228" s="398"/>
      <c r="AG228" s="398"/>
      <c r="AH228" s="398"/>
      <c r="AI228" s="398"/>
      <c r="AJ228" s="398"/>
      <c r="AK228" s="398"/>
      <c r="AL228" s="398"/>
      <c r="AM228" s="398"/>
      <c r="AN228" s="398"/>
      <c r="AO228" s="398"/>
      <c r="AP228" s="398"/>
      <c r="AQ228" s="398"/>
      <c r="AR228" s="398"/>
      <c r="AS228" s="398"/>
      <c r="AT228" s="398"/>
      <c r="AU228" s="398"/>
      <c r="AV228" s="398"/>
      <c r="AW228" s="398"/>
      <c r="AX228" s="398"/>
      <c r="AY228" s="398"/>
      <c r="AZ228" s="398"/>
      <c r="BA228" s="398"/>
      <c r="BB228" s="398"/>
      <c r="BC228" s="398"/>
      <c r="BD228" s="399"/>
      <c r="BE228" s="403"/>
      <c r="BF228" s="229"/>
      <c r="BG228" s="229"/>
    </row>
    <row r="229" spans="2:59" ht="13.8" thickBot="1" x14ac:dyDescent="0.25">
      <c r="B229" s="212"/>
      <c r="C229" s="395"/>
      <c r="D229" s="395"/>
      <c r="E229" s="395"/>
      <c r="F229" s="395"/>
      <c r="G229" s="16"/>
      <c r="H229" s="16"/>
      <c r="I229" s="16"/>
      <c r="J229" s="16"/>
      <c r="K229" s="16"/>
      <c r="L229" s="16"/>
      <c r="M229" s="16"/>
      <c r="N229" s="16"/>
      <c r="O229" s="16"/>
      <c r="P229" s="16"/>
      <c r="Q229" s="16"/>
      <c r="R229" s="16"/>
      <c r="S229" s="16"/>
      <c r="T229" s="398"/>
      <c r="U229" s="398"/>
      <c r="V229" s="398"/>
      <c r="W229" s="398"/>
      <c r="X229" s="398"/>
      <c r="Y229" s="398"/>
      <c r="Z229" s="398"/>
      <c r="AA229" s="398"/>
      <c r="AB229" s="398"/>
      <c r="AC229" s="398"/>
      <c r="AD229" s="398"/>
      <c r="AE229" s="398"/>
      <c r="AF229" s="398"/>
      <c r="AG229" s="398"/>
      <c r="AH229" s="398"/>
      <c r="AI229" s="398"/>
      <c r="AJ229" s="398"/>
      <c r="AK229" s="398"/>
      <c r="AL229" s="398"/>
      <c r="AM229" s="398"/>
      <c r="AN229" s="398"/>
      <c r="AO229" s="398"/>
      <c r="AP229" s="398"/>
      <c r="AQ229" s="398"/>
      <c r="AR229" s="398"/>
      <c r="AS229" s="398"/>
      <c r="AT229" s="398"/>
      <c r="AU229" s="398"/>
      <c r="AV229" s="398"/>
      <c r="AW229" s="398"/>
      <c r="AX229" s="398"/>
      <c r="AY229" s="398"/>
      <c r="AZ229" s="398"/>
      <c r="BA229" s="398"/>
      <c r="BB229" s="16"/>
      <c r="BC229" s="16"/>
      <c r="BD229" s="399"/>
      <c r="BE229" s="403"/>
      <c r="BF229" s="229"/>
      <c r="BG229" s="229"/>
    </row>
    <row r="230" spans="2:59" ht="26.25" customHeight="1" thickTop="1" x14ac:dyDescent="0.2">
      <c r="B230" s="212"/>
      <c r="C230" s="395" t="s">
        <v>244</v>
      </c>
      <c r="D230" s="395"/>
      <c r="E230" s="395"/>
      <c r="F230" s="395"/>
      <c r="G230" s="16"/>
      <c r="H230" s="16"/>
      <c r="I230" s="16"/>
      <c r="J230" s="16"/>
      <c r="K230" s="16"/>
      <c r="L230" s="16"/>
      <c r="M230" s="16"/>
      <c r="N230" s="16"/>
      <c r="O230" s="16"/>
      <c r="P230" s="16"/>
      <c r="Q230" s="16"/>
      <c r="R230" s="16"/>
      <c r="S230" s="16"/>
      <c r="T230" s="675" t="s">
        <v>103</v>
      </c>
      <c r="U230" s="676"/>
      <c r="V230" s="676"/>
      <c r="W230" s="676"/>
      <c r="X230" s="676"/>
      <c r="Y230" s="676"/>
      <c r="Z230" s="676"/>
      <c r="AA230" s="676"/>
      <c r="AB230" s="676"/>
      <c r="AC230" s="676"/>
      <c r="AD230" s="676"/>
      <c r="AE230" s="676"/>
      <c r="AF230" s="676"/>
      <c r="AG230" s="676"/>
      <c r="AH230" s="676"/>
      <c r="AI230" s="676"/>
      <c r="AJ230" s="676"/>
      <c r="AK230" s="676"/>
      <c r="AL230" s="676"/>
      <c r="AM230" s="676"/>
      <c r="AN230" s="676"/>
      <c r="AO230" s="676"/>
      <c r="AP230" s="676"/>
      <c r="AQ230" s="676"/>
      <c r="AR230" s="676"/>
      <c r="AS230" s="676"/>
      <c r="AT230" s="676"/>
      <c r="AU230" s="676"/>
      <c r="AV230" s="676"/>
      <c r="AW230" s="676"/>
      <c r="AX230" s="676"/>
      <c r="AY230" s="676"/>
      <c r="AZ230" s="676"/>
      <c r="BA230" s="677"/>
      <c r="BB230" s="679">
        <f>VLOOKUP(T230,config!C$82:D$91,2,FALSE)</f>
        <v>0</v>
      </c>
      <c r="BC230" s="679"/>
      <c r="BD230" s="679"/>
      <c r="BE230" s="680"/>
    </row>
    <row r="231" spans="2:59" ht="13.8" thickBot="1" x14ac:dyDescent="0.25">
      <c r="B231" s="212"/>
      <c r="C231" s="395"/>
      <c r="D231" s="395"/>
      <c r="E231" s="395"/>
      <c r="F231" s="395"/>
      <c r="G231" s="16"/>
      <c r="H231" s="16"/>
      <c r="I231" s="16"/>
      <c r="J231" s="16"/>
      <c r="K231" s="16"/>
      <c r="L231" s="16"/>
      <c r="M231" s="16"/>
      <c r="N231" s="16"/>
      <c r="O231" s="16"/>
      <c r="P231" s="16"/>
      <c r="Q231" s="16"/>
      <c r="R231" s="16"/>
      <c r="S231" s="16"/>
      <c r="T231" s="398"/>
      <c r="U231" s="398"/>
      <c r="V231" s="398"/>
      <c r="W231" s="398"/>
      <c r="X231" s="398"/>
      <c r="Y231" s="398"/>
      <c r="Z231" s="398"/>
      <c r="AA231" s="398"/>
      <c r="AB231" s="398"/>
      <c r="AC231" s="398"/>
      <c r="AD231" s="398"/>
      <c r="AE231" s="398"/>
      <c r="AF231" s="398"/>
      <c r="AG231" s="398"/>
      <c r="AH231" s="398"/>
      <c r="AI231" s="398"/>
      <c r="AJ231" s="398"/>
      <c r="AK231" s="398"/>
      <c r="AL231" s="398"/>
      <c r="AM231" s="398"/>
      <c r="AN231" s="398"/>
      <c r="AO231" s="398"/>
      <c r="AP231" s="398"/>
      <c r="AQ231" s="398"/>
      <c r="AR231" s="398"/>
      <c r="AS231" s="398"/>
      <c r="AT231" s="398"/>
      <c r="AU231" s="398"/>
      <c r="AV231" s="398"/>
      <c r="AW231" s="398"/>
      <c r="AX231" s="398"/>
      <c r="AY231" s="398"/>
      <c r="AZ231" s="398"/>
      <c r="BA231" s="398"/>
      <c r="BB231" s="398"/>
      <c r="BC231" s="398"/>
      <c r="BD231" s="399"/>
      <c r="BE231" s="403"/>
      <c r="BF231" s="229"/>
      <c r="BG231" s="229"/>
    </row>
    <row r="232" spans="2:59" ht="26.25" customHeight="1" thickTop="1" x14ac:dyDescent="0.2">
      <c r="B232" s="212"/>
      <c r="C232" s="395" t="s">
        <v>256</v>
      </c>
      <c r="D232" s="395"/>
      <c r="E232" s="395"/>
      <c r="F232" s="395"/>
      <c r="G232" s="16"/>
      <c r="H232" s="16"/>
      <c r="I232" s="698" t="s">
        <v>433</v>
      </c>
      <c r="J232" s="698"/>
      <c r="K232" s="698"/>
      <c r="L232" s="698"/>
      <c r="M232" s="698"/>
      <c r="N232" s="698"/>
      <c r="O232" s="698"/>
      <c r="P232" s="698"/>
      <c r="Q232" s="698"/>
      <c r="R232" s="698"/>
      <c r="S232" s="700"/>
      <c r="T232" s="675" t="str">
        <f>IF(COUNTIF(T210,"*10GbE*"),"－","利用しない　※利用する場合は選択してください")</f>
        <v>利用しない　※利用する場合は選択してください</v>
      </c>
      <c r="U232" s="676"/>
      <c r="V232" s="676"/>
      <c r="W232" s="676"/>
      <c r="X232" s="676"/>
      <c r="Y232" s="676"/>
      <c r="Z232" s="676"/>
      <c r="AA232" s="676"/>
      <c r="AB232" s="676"/>
      <c r="AC232" s="676"/>
      <c r="AD232" s="676"/>
      <c r="AE232" s="676"/>
      <c r="AF232" s="676"/>
      <c r="AG232" s="676"/>
      <c r="AH232" s="676"/>
      <c r="AI232" s="676"/>
      <c r="AJ232" s="676"/>
      <c r="AK232" s="676"/>
      <c r="AL232" s="676"/>
      <c r="AM232" s="676"/>
      <c r="AN232" s="676"/>
      <c r="AO232" s="676"/>
      <c r="AP232" s="676"/>
      <c r="AQ232" s="676"/>
      <c r="AR232" s="676"/>
      <c r="AS232" s="676"/>
      <c r="AT232" s="676"/>
      <c r="AU232" s="676"/>
      <c r="AV232" s="676"/>
      <c r="AW232" s="676"/>
      <c r="AX232" s="676"/>
      <c r="AY232" s="676"/>
      <c r="AZ232" s="676"/>
      <c r="BA232" s="677"/>
      <c r="BB232" s="679">
        <f>VLOOKUP(T232,config!C$97:D$121,2,FALSE)</f>
        <v>0</v>
      </c>
      <c r="BC232" s="679"/>
      <c r="BD232" s="679"/>
      <c r="BE232" s="680"/>
    </row>
    <row r="233" spans="2:59" ht="13.8" thickBot="1" x14ac:dyDescent="0.25">
      <c r="B233" s="404"/>
      <c r="C233" s="405"/>
      <c r="D233" s="405"/>
      <c r="E233" s="405"/>
      <c r="F233" s="405"/>
      <c r="G233" s="405"/>
      <c r="H233" s="405"/>
      <c r="I233" s="405"/>
      <c r="J233" s="405"/>
      <c r="K233" s="405"/>
      <c r="L233" s="405"/>
      <c r="M233" s="405"/>
      <c r="N233" s="405"/>
      <c r="O233" s="405"/>
      <c r="P233" s="405"/>
      <c r="Q233" s="405"/>
      <c r="R233" s="405"/>
      <c r="S233" s="405"/>
      <c r="T233" s="405"/>
      <c r="U233" s="405"/>
      <c r="V233" s="405"/>
      <c r="W233" s="405"/>
      <c r="X233" s="405"/>
      <c r="Y233" s="405"/>
      <c r="Z233" s="405"/>
      <c r="AA233" s="405"/>
      <c r="AB233" s="405"/>
      <c r="AC233" s="405"/>
      <c r="AD233" s="405"/>
      <c r="AE233" s="405"/>
      <c r="AF233" s="405"/>
      <c r="AG233" s="405"/>
      <c r="AH233" s="405"/>
      <c r="AI233" s="405"/>
      <c r="AJ233" s="405"/>
      <c r="AK233" s="405"/>
      <c r="AL233" s="405"/>
      <c r="AM233" s="405"/>
      <c r="AN233" s="405"/>
      <c r="AO233" s="405"/>
      <c r="AP233" s="405"/>
      <c r="AQ233" s="405"/>
      <c r="AR233" s="405"/>
      <c r="AS233" s="405"/>
      <c r="AT233" s="405"/>
      <c r="AU233" s="405"/>
      <c r="AV233" s="405"/>
      <c r="AW233" s="405"/>
      <c r="AX233" s="405"/>
      <c r="AY233" s="405"/>
      <c r="AZ233" s="405"/>
      <c r="BA233" s="405"/>
      <c r="BB233" s="405"/>
      <c r="BC233" s="405"/>
      <c r="BD233" s="405"/>
      <c r="BE233" s="406"/>
    </row>
  </sheetData>
  <sheetProtection password="C082" sheet="1" objects="1" scenarios="1" selectLockedCells="1"/>
  <protectedRanges>
    <protectedRange sqref="AX5:AX6 BB5:BB6 AR5:AR6" name="範囲2_1"/>
  </protectedRanges>
  <dataConsolidate/>
  <mergeCells count="186">
    <mergeCell ref="I138:S138"/>
    <mergeCell ref="I175:S175"/>
    <mergeCell ref="I210:S210"/>
    <mergeCell ref="C78:M78"/>
    <mergeCell ref="BB82:BE82"/>
    <mergeCell ref="BB86:BE86"/>
    <mergeCell ref="BB88:BE88"/>
    <mergeCell ref="BB72:BE72"/>
    <mergeCell ref="BB74:BE74"/>
    <mergeCell ref="BB80:BE80"/>
    <mergeCell ref="BB78:BE78"/>
    <mergeCell ref="BB76:BE76"/>
    <mergeCell ref="T82:BA82"/>
    <mergeCell ref="T86:BA86"/>
    <mergeCell ref="T88:BA88"/>
    <mergeCell ref="T78:BA78"/>
    <mergeCell ref="L82:S82"/>
    <mergeCell ref="I88:S88"/>
    <mergeCell ref="I74:S74"/>
    <mergeCell ref="I75:O76"/>
    <mergeCell ref="C142:S142"/>
    <mergeCell ref="T142:BA142"/>
    <mergeCell ref="BB142:BE142"/>
    <mergeCell ref="F144:S144"/>
    <mergeCell ref="B2:BF4"/>
    <mergeCell ref="B5:U5"/>
    <mergeCell ref="B7:BE7"/>
    <mergeCell ref="B8:BE8"/>
    <mergeCell ref="B16:AP16"/>
    <mergeCell ref="B17:BE17"/>
    <mergeCell ref="B18:BE18"/>
    <mergeCell ref="B19:BE19"/>
    <mergeCell ref="B13:AP13"/>
    <mergeCell ref="B14:BF14"/>
    <mergeCell ref="C15:BF15"/>
    <mergeCell ref="B11:AP11"/>
    <mergeCell ref="B12:AP12"/>
    <mergeCell ref="BB111:BE111"/>
    <mergeCell ref="T113:BA113"/>
    <mergeCell ref="BB113:BE113"/>
    <mergeCell ref="C115:M115"/>
    <mergeCell ref="T115:BA115"/>
    <mergeCell ref="BB115:BE115"/>
    <mergeCell ref="T60:BA60"/>
    <mergeCell ref="T62:BA62"/>
    <mergeCell ref="T64:BA64"/>
    <mergeCell ref="T66:BA66"/>
    <mergeCell ref="T68:BA68"/>
    <mergeCell ref="F72:S72"/>
    <mergeCell ref="C70:S70"/>
    <mergeCell ref="BB70:BE70"/>
    <mergeCell ref="BB66:BE66"/>
    <mergeCell ref="BB68:BE68"/>
    <mergeCell ref="I66:S66"/>
    <mergeCell ref="T70:BA70"/>
    <mergeCell ref="T72:BA72"/>
    <mergeCell ref="T74:BA74"/>
    <mergeCell ref="T76:BA76"/>
    <mergeCell ref="T80:BA80"/>
    <mergeCell ref="T119:BA119"/>
    <mergeCell ref="BB119:BE119"/>
    <mergeCell ref="B56:C56"/>
    <mergeCell ref="T185:BA185"/>
    <mergeCell ref="BB185:BE185"/>
    <mergeCell ref="C187:M187"/>
    <mergeCell ref="T187:BA187"/>
    <mergeCell ref="BB187:BE187"/>
    <mergeCell ref="F181:S181"/>
    <mergeCell ref="T181:BA181"/>
    <mergeCell ref="BB181:BE181"/>
    <mergeCell ref="T183:BA183"/>
    <mergeCell ref="BB183:BE183"/>
    <mergeCell ref="T169:BA169"/>
    <mergeCell ref="T171:BA171"/>
    <mergeCell ref="T173:BA173"/>
    <mergeCell ref="T175:BA175"/>
    <mergeCell ref="BB175:BE175"/>
    <mergeCell ref="T177:BA177"/>
    <mergeCell ref="BB177:BE177"/>
    <mergeCell ref="C179:S179"/>
    <mergeCell ref="T179:BA179"/>
    <mergeCell ref="BB179:BE179"/>
    <mergeCell ref="T111:BA111"/>
    <mergeCell ref="T140:BA140"/>
    <mergeCell ref="BB140:BE140"/>
    <mergeCell ref="B128:C128"/>
    <mergeCell ref="B93:C93"/>
    <mergeCell ref="T97:BA97"/>
    <mergeCell ref="T99:BA99"/>
    <mergeCell ref="T101:BA101"/>
    <mergeCell ref="T103:BA103"/>
    <mergeCell ref="BB103:BE103"/>
    <mergeCell ref="T105:BA105"/>
    <mergeCell ref="BB105:BE105"/>
    <mergeCell ref="C107:S107"/>
    <mergeCell ref="T107:BA107"/>
    <mergeCell ref="BB107:BE107"/>
    <mergeCell ref="F109:S109"/>
    <mergeCell ref="T109:BA109"/>
    <mergeCell ref="BB109:BE109"/>
    <mergeCell ref="I111:S111"/>
    <mergeCell ref="I112:O113"/>
    <mergeCell ref="L119:S119"/>
    <mergeCell ref="I125:S125"/>
    <mergeCell ref="I103:S103"/>
    <mergeCell ref="T117:BA117"/>
    <mergeCell ref="BB117:BE117"/>
    <mergeCell ref="T123:BA123"/>
    <mergeCell ref="BB123:BE123"/>
    <mergeCell ref="T125:BA125"/>
    <mergeCell ref="BB125:BE125"/>
    <mergeCell ref="T132:BA132"/>
    <mergeCell ref="T134:BA134"/>
    <mergeCell ref="T136:BA136"/>
    <mergeCell ref="T138:BA138"/>
    <mergeCell ref="BB138:BE138"/>
    <mergeCell ref="C150:M150"/>
    <mergeCell ref="T150:BA150"/>
    <mergeCell ref="BB150:BE150"/>
    <mergeCell ref="T152:BA152"/>
    <mergeCell ref="BB152:BE152"/>
    <mergeCell ref="T144:BA144"/>
    <mergeCell ref="BB144:BE144"/>
    <mergeCell ref="T146:BA146"/>
    <mergeCell ref="BB146:BE146"/>
    <mergeCell ref="T148:BA148"/>
    <mergeCell ref="BB148:BE148"/>
    <mergeCell ref="C214:S214"/>
    <mergeCell ref="T214:BA214"/>
    <mergeCell ref="BB214:BE214"/>
    <mergeCell ref="F216:S216"/>
    <mergeCell ref="T216:BA216"/>
    <mergeCell ref="BB216:BE216"/>
    <mergeCell ref="T154:BA154"/>
    <mergeCell ref="BB154:BE154"/>
    <mergeCell ref="T158:BA158"/>
    <mergeCell ref="BB158:BE158"/>
    <mergeCell ref="T160:BA160"/>
    <mergeCell ref="BB160:BE160"/>
    <mergeCell ref="B200:C200"/>
    <mergeCell ref="T204:BA204"/>
    <mergeCell ref="T206:BA206"/>
    <mergeCell ref="T189:BA189"/>
    <mergeCell ref="BB189:BE189"/>
    <mergeCell ref="T191:BA191"/>
    <mergeCell ref="BB191:BE191"/>
    <mergeCell ref="T195:BA195"/>
    <mergeCell ref="BB195:BE195"/>
    <mergeCell ref="BB230:BE230"/>
    <mergeCell ref="T218:BA218"/>
    <mergeCell ref="BB218:BE218"/>
    <mergeCell ref="T220:BA220"/>
    <mergeCell ref="BB220:BE220"/>
    <mergeCell ref="T222:BA222"/>
    <mergeCell ref="BB222:BE222"/>
    <mergeCell ref="T197:BA197"/>
    <mergeCell ref="BB197:BE197"/>
    <mergeCell ref="T208:BA208"/>
    <mergeCell ref="T210:BA210"/>
    <mergeCell ref="BB210:BE210"/>
    <mergeCell ref="T212:BA212"/>
    <mergeCell ref="BB212:BE212"/>
    <mergeCell ref="C33:BB33"/>
    <mergeCell ref="C34:BB34"/>
    <mergeCell ref="AD36:AR36"/>
    <mergeCell ref="I219:O220"/>
    <mergeCell ref="L226:S226"/>
    <mergeCell ref="I232:S232"/>
    <mergeCell ref="I146:S146"/>
    <mergeCell ref="I147:O148"/>
    <mergeCell ref="L154:S154"/>
    <mergeCell ref="I160:S160"/>
    <mergeCell ref="I183:S183"/>
    <mergeCell ref="I184:O185"/>
    <mergeCell ref="L191:S191"/>
    <mergeCell ref="I197:S197"/>
    <mergeCell ref="I218:S218"/>
    <mergeCell ref="C222:M222"/>
    <mergeCell ref="B165:C165"/>
    <mergeCell ref="T232:BA232"/>
    <mergeCell ref="BB232:BE232"/>
    <mergeCell ref="T224:BA224"/>
    <mergeCell ref="BB224:BE224"/>
    <mergeCell ref="T226:BA226"/>
    <mergeCell ref="BB226:BE226"/>
    <mergeCell ref="T230:BA230"/>
  </mergeCells>
  <phoneticPr fontId="4"/>
  <conditionalFormatting sqref="T64 T66 T68 T86">
    <cfRule type="expression" dxfId="98" priority="304">
      <formula>T64="選択してください"</formula>
    </cfRule>
  </conditionalFormatting>
  <conditionalFormatting sqref="T74">
    <cfRule type="expression" dxfId="97" priority="302">
      <formula>T74="選択してください"</formula>
    </cfRule>
  </conditionalFormatting>
  <conditionalFormatting sqref="T72">
    <cfRule type="expression" dxfId="96" priority="303">
      <formula>T72="選択してください"</formula>
    </cfRule>
  </conditionalFormatting>
  <conditionalFormatting sqref="T80:BA80">
    <cfRule type="expression" dxfId="95" priority="296">
      <formula>OR(COUNTIF(T66,"*1330*"),T78="利用しない　※利用する場合は選択してください")</formula>
    </cfRule>
  </conditionalFormatting>
  <conditionalFormatting sqref="C78:M78">
    <cfRule type="expression" dxfId="94" priority="289">
      <formula>COUNTIF(T66,"*2530*")</formula>
    </cfRule>
  </conditionalFormatting>
  <conditionalFormatting sqref="P76">
    <cfRule type="expression" dxfId="93" priority="288">
      <formula>COUNTIF(T66,"*2530*")</formula>
    </cfRule>
  </conditionalFormatting>
  <conditionalFormatting sqref="P78">
    <cfRule type="expression" dxfId="92" priority="287">
      <formula>AND(COUNTIF(T66,"*2530*"),T76&lt;&gt;"利用しない　※利用する場合は選択してください")</formula>
    </cfRule>
  </conditionalFormatting>
  <conditionalFormatting sqref="P80">
    <cfRule type="expression" dxfId="91" priority="286">
      <formula>AND(COUNTIF(T66,"*2530*"),T78&lt;&gt;"利用しない　※利用する場合は選択してください")</formula>
    </cfRule>
  </conditionalFormatting>
  <conditionalFormatting sqref="F72:S72">
    <cfRule type="expression" dxfId="90" priority="284">
      <formula>COUNTIF(T68,"*2008*")</formula>
    </cfRule>
  </conditionalFormatting>
  <conditionalFormatting sqref="T78:BA78">
    <cfRule type="expression" dxfId="89" priority="283">
      <formula>$T66="選択してください"</formula>
    </cfRule>
    <cfRule type="expression" dxfId="88" priority="297">
      <formula>OR(COUNTIF(T66,"*1330*"),T76="利用しない　※利用する場合は選択してください")</formula>
    </cfRule>
  </conditionalFormatting>
  <conditionalFormatting sqref="T70">
    <cfRule type="expression" dxfId="87" priority="280" stopIfTrue="1">
      <formula>T70&lt;&gt;"選択してください"</formula>
    </cfRule>
    <cfRule type="expression" dxfId="86" priority="281" stopIfTrue="1">
      <formula>COUNTIF(T68,"*2012*")</formula>
    </cfRule>
    <cfRule type="expression" dxfId="85" priority="282" stopIfTrue="1">
      <formula>COUNTIF(T68,"*2008*")</formula>
    </cfRule>
  </conditionalFormatting>
  <conditionalFormatting sqref="L82:S82">
    <cfRule type="expression" dxfId="84" priority="117">
      <formula>COUNTIF(T66,"*1330*10GbE*")</formula>
    </cfRule>
  </conditionalFormatting>
  <conditionalFormatting sqref="I88:S88">
    <cfRule type="expression" dxfId="83" priority="116">
      <formula>COUNTIF(T66,"*10GbE*")</formula>
    </cfRule>
  </conditionalFormatting>
  <conditionalFormatting sqref="I75:O76">
    <cfRule type="expression" dxfId="82" priority="111">
      <formula>AND(COUNTIF(T66,"*1330*"),COUNTIF(T76,"*SAS 1.2TB*"))</formula>
    </cfRule>
  </conditionalFormatting>
  <conditionalFormatting sqref="T101 T103 T105 T123">
    <cfRule type="expression" dxfId="81" priority="110">
      <formula>T101="選択してください"</formula>
    </cfRule>
  </conditionalFormatting>
  <conditionalFormatting sqref="T111">
    <cfRule type="expression" dxfId="80" priority="108">
      <formula>T111="選択してください"</formula>
    </cfRule>
  </conditionalFormatting>
  <conditionalFormatting sqref="T109">
    <cfRule type="expression" dxfId="79" priority="109">
      <formula>T109="選択してください"</formula>
    </cfRule>
  </conditionalFormatting>
  <conditionalFormatting sqref="T117:BA117">
    <cfRule type="expression" dxfId="78" priority="106">
      <formula>OR(COUNTIF(T103,"*1330*"),T115="利用しない　※利用する場合は選択してください")</formula>
    </cfRule>
  </conditionalFormatting>
  <conditionalFormatting sqref="P113">
    <cfRule type="expression" dxfId="77" priority="104">
      <formula>COUNTIF(T103,"*2530*")</formula>
    </cfRule>
  </conditionalFormatting>
  <conditionalFormatting sqref="P115">
    <cfRule type="expression" dxfId="76" priority="103">
      <formula>AND(COUNTIF(T103,"*2530*"),T113&lt;&gt;"利用しない　※利用する場合は選択してください")</formula>
    </cfRule>
  </conditionalFormatting>
  <conditionalFormatting sqref="P117">
    <cfRule type="expression" dxfId="75" priority="102">
      <formula>AND(COUNTIF(T103,"*2530*"),T115&lt;&gt;"利用しない　※利用する場合は選択してください")</formula>
    </cfRule>
  </conditionalFormatting>
  <conditionalFormatting sqref="F109:S109">
    <cfRule type="expression" dxfId="74" priority="101">
      <formula>COUNTIF(T105,"*2008*")</formula>
    </cfRule>
  </conditionalFormatting>
  <conditionalFormatting sqref="T115:BA115">
    <cfRule type="expression" dxfId="73" priority="100">
      <formula>$T103="選択してください"</formula>
    </cfRule>
    <cfRule type="expression" dxfId="72" priority="107">
      <formula>OR(COUNTIF(T103,"*1330*"),T113="利用しない　※利用する場合は選択してください")</formula>
    </cfRule>
  </conditionalFormatting>
  <conditionalFormatting sqref="T107">
    <cfRule type="expression" dxfId="71" priority="97" stopIfTrue="1">
      <formula>T107&lt;&gt;"選択してください"</formula>
    </cfRule>
    <cfRule type="expression" dxfId="70" priority="98" stopIfTrue="1">
      <formula>COUNTIF(T105,"*2012*")</formula>
    </cfRule>
    <cfRule type="expression" dxfId="69" priority="99" stopIfTrue="1">
      <formula>COUNTIF(T105,"*2008*")</formula>
    </cfRule>
  </conditionalFormatting>
  <conditionalFormatting sqref="I125:S125">
    <cfRule type="expression" dxfId="68" priority="95">
      <formula>COUNTIF(T103,"*10GbE*")</formula>
    </cfRule>
  </conditionalFormatting>
  <conditionalFormatting sqref="I112:O113">
    <cfRule type="expression" dxfId="67" priority="93">
      <formula>AND(COUNTIF(T103,"*1330*"),COUNTIF(T113,"*SAS 1.2TB*"))</formula>
    </cfRule>
  </conditionalFormatting>
  <conditionalFormatting sqref="T136 T138 T140 T158">
    <cfRule type="expression" dxfId="66" priority="92">
      <formula>T136="選択してください"</formula>
    </cfRule>
  </conditionalFormatting>
  <conditionalFormatting sqref="T146">
    <cfRule type="expression" dxfId="65" priority="90">
      <formula>T146="選択してください"</formula>
    </cfRule>
  </conditionalFormatting>
  <conditionalFormatting sqref="T144">
    <cfRule type="expression" dxfId="64" priority="91">
      <formula>T144="選択してください"</formula>
    </cfRule>
  </conditionalFormatting>
  <conditionalFormatting sqref="T152:BA152">
    <cfRule type="expression" dxfId="63" priority="88">
      <formula>OR(COUNTIF(T138,"*1330*"),T150="利用しない　※利用する場合は選択してください")</formula>
    </cfRule>
  </conditionalFormatting>
  <conditionalFormatting sqref="P148">
    <cfRule type="expression" dxfId="62" priority="86">
      <formula>COUNTIF(T138,"*2530*")</formula>
    </cfRule>
  </conditionalFormatting>
  <conditionalFormatting sqref="P150">
    <cfRule type="expression" dxfId="61" priority="85">
      <formula>AND(COUNTIF(T138,"*2530*"),T148&lt;&gt;"利用しない　※利用する場合は選択してください")</formula>
    </cfRule>
  </conditionalFormatting>
  <conditionalFormatting sqref="P152">
    <cfRule type="expression" dxfId="60" priority="84">
      <formula>AND(COUNTIF(T138,"*2530*"),T150&lt;&gt;"利用しない　※利用する場合は選択してください")</formula>
    </cfRule>
  </conditionalFormatting>
  <conditionalFormatting sqref="F144:S144">
    <cfRule type="expression" dxfId="59" priority="83">
      <formula>COUNTIF(T140,"*2008*")</formula>
    </cfRule>
  </conditionalFormatting>
  <conditionalFormatting sqref="T150:BA150">
    <cfRule type="expression" dxfId="58" priority="82">
      <formula>$T138="選択してください"</formula>
    </cfRule>
    <cfRule type="expression" dxfId="57" priority="89">
      <formula>OR(COUNTIF(T138,"*1330*"),T148="利用しない　※利用する場合は選択してください")</formula>
    </cfRule>
  </conditionalFormatting>
  <conditionalFormatting sqref="T142">
    <cfRule type="expression" dxfId="56" priority="79" stopIfTrue="1">
      <formula>T142&lt;&gt;"選択してください"</formula>
    </cfRule>
    <cfRule type="expression" dxfId="55" priority="80" stopIfTrue="1">
      <formula>COUNTIF(T140,"*2012*")</formula>
    </cfRule>
    <cfRule type="expression" dxfId="54" priority="81" stopIfTrue="1">
      <formula>COUNTIF(T140,"*2008*")</formula>
    </cfRule>
  </conditionalFormatting>
  <conditionalFormatting sqref="I160:S160">
    <cfRule type="expression" dxfId="53" priority="77">
      <formula>COUNTIF(T138,"*10GbE*")</formula>
    </cfRule>
  </conditionalFormatting>
  <conditionalFormatting sqref="I147:O148">
    <cfRule type="expression" dxfId="52" priority="75">
      <formula>AND(COUNTIF(T138,"*1330*"),COUNTIF(T148,"*SAS 1.2TB*"))</formula>
    </cfRule>
  </conditionalFormatting>
  <conditionalFormatting sqref="T204 T208 T210 T212 T230">
    <cfRule type="expression" dxfId="51" priority="56">
      <formula>T204="選択してください"</formula>
    </cfRule>
  </conditionalFormatting>
  <conditionalFormatting sqref="T218">
    <cfRule type="expression" dxfId="50" priority="54">
      <formula>T218="選択してください"</formula>
    </cfRule>
  </conditionalFormatting>
  <conditionalFormatting sqref="T216">
    <cfRule type="expression" dxfId="49" priority="55">
      <formula>T216="選択してください"</formula>
    </cfRule>
  </conditionalFormatting>
  <conditionalFormatting sqref="T224:BA224">
    <cfRule type="expression" dxfId="48" priority="52">
      <formula>OR(COUNTIF(T210,"*1330*"),T222="利用しない　※利用する場合は選択してください")</formula>
    </cfRule>
  </conditionalFormatting>
  <conditionalFormatting sqref="P220">
    <cfRule type="expression" dxfId="47" priority="50">
      <formula>COUNTIF(T210,"*2530*")</formula>
    </cfRule>
  </conditionalFormatting>
  <conditionalFormatting sqref="P222">
    <cfRule type="expression" dxfId="46" priority="49">
      <formula>AND(COUNTIF(T210,"*2530*"),T220&lt;&gt;"利用しない　※利用する場合は選択してください")</formula>
    </cfRule>
  </conditionalFormatting>
  <conditionalFormatting sqref="P224">
    <cfRule type="expression" dxfId="45" priority="48">
      <formula>AND(COUNTIF(T210,"*2530*"),T222&lt;&gt;"利用しない　※利用する場合は選択してください")</formula>
    </cfRule>
  </conditionalFormatting>
  <conditionalFormatting sqref="F216:S216">
    <cfRule type="expression" dxfId="44" priority="47">
      <formula>COUNTIF(T212,"*2008*")</formula>
    </cfRule>
  </conditionalFormatting>
  <conditionalFormatting sqref="T222:BA222">
    <cfRule type="expression" dxfId="43" priority="46">
      <formula>$T210="選択してください"</formula>
    </cfRule>
    <cfRule type="expression" dxfId="42" priority="53">
      <formula>OR(COUNTIF(T210,"*1330*"),T220="利用しない　※利用する場合は選択してください")</formula>
    </cfRule>
  </conditionalFormatting>
  <conditionalFormatting sqref="T214">
    <cfRule type="expression" dxfId="41" priority="43" stopIfTrue="1">
      <formula>T214&lt;&gt;"選択してください"</formula>
    </cfRule>
    <cfRule type="expression" dxfId="40" priority="44" stopIfTrue="1">
      <formula>COUNTIF(T212,"*2012*")</formula>
    </cfRule>
    <cfRule type="expression" dxfId="39" priority="45" stopIfTrue="1">
      <formula>COUNTIF(T212,"*2008*")</formula>
    </cfRule>
  </conditionalFormatting>
  <conditionalFormatting sqref="I232:S232">
    <cfRule type="expression" dxfId="38" priority="41">
      <formula>COUNTIF(T210,"*10GbE*")</formula>
    </cfRule>
  </conditionalFormatting>
  <conditionalFormatting sqref="I219:O220">
    <cfRule type="expression" dxfId="37" priority="39">
      <formula>AND(COUNTIF(T210,"*1330*"),COUNTIF(T220,"*SAS 1.2TB*"))</formula>
    </cfRule>
  </conditionalFormatting>
  <conditionalFormatting sqref="T173 T175 T177 T195">
    <cfRule type="expression" dxfId="36" priority="38">
      <formula>T173="選択してください"</formula>
    </cfRule>
  </conditionalFormatting>
  <conditionalFormatting sqref="T183">
    <cfRule type="expression" dxfId="35" priority="36">
      <formula>T183="選択してください"</formula>
    </cfRule>
  </conditionalFormatting>
  <conditionalFormatting sqref="T181">
    <cfRule type="expression" dxfId="34" priority="37">
      <formula>T181="選択してください"</formula>
    </cfRule>
  </conditionalFormatting>
  <conditionalFormatting sqref="T189:BA189">
    <cfRule type="expression" dxfId="33" priority="34">
      <formula>OR(COUNTIF(T175,"*1330*"),T187="利用しない　※利用する場合は選択してください")</formula>
    </cfRule>
  </conditionalFormatting>
  <conditionalFormatting sqref="P185">
    <cfRule type="expression" dxfId="32" priority="32">
      <formula>COUNTIF(T175,"*2530*")</formula>
    </cfRule>
  </conditionalFormatting>
  <conditionalFormatting sqref="P187">
    <cfRule type="expression" dxfId="31" priority="31">
      <formula>AND(COUNTIF(T175,"*2530*"),T185&lt;&gt;"利用しない　※利用する場合は選択してください")</formula>
    </cfRule>
  </conditionalFormatting>
  <conditionalFormatting sqref="P189">
    <cfRule type="expression" dxfId="30" priority="30">
      <formula>AND(COUNTIF(T175,"*2530*"),T187&lt;&gt;"利用しない　※利用する場合は選択してください")</formula>
    </cfRule>
  </conditionalFormatting>
  <conditionalFormatting sqref="F181:S181">
    <cfRule type="expression" dxfId="29" priority="29">
      <formula>COUNTIF(T177,"*2008*")</formula>
    </cfRule>
  </conditionalFormatting>
  <conditionalFormatting sqref="T187:BA187">
    <cfRule type="expression" dxfId="28" priority="28">
      <formula>$T175="選択してください"</formula>
    </cfRule>
    <cfRule type="expression" dxfId="27" priority="35">
      <formula>OR(COUNTIF(T175,"*1330*"),T185="利用しない　※利用する場合は選択してください")</formula>
    </cfRule>
  </conditionalFormatting>
  <conditionalFormatting sqref="T179">
    <cfRule type="expression" dxfId="26" priority="25" stopIfTrue="1">
      <formula>T179&lt;&gt;"選択してください"</formula>
    </cfRule>
    <cfRule type="expression" dxfId="25" priority="26" stopIfTrue="1">
      <formula>COUNTIF(T177,"*2012*")</formula>
    </cfRule>
    <cfRule type="expression" dxfId="24" priority="27" stopIfTrue="1">
      <formula>COUNTIF(T177,"*2008*")</formula>
    </cfRule>
  </conditionalFormatting>
  <conditionalFormatting sqref="I197:S197">
    <cfRule type="expression" dxfId="23" priority="23">
      <formula>COUNTIF(T175,"*10GbE*")</formula>
    </cfRule>
  </conditionalFormatting>
  <conditionalFormatting sqref="I184:O185">
    <cfRule type="expression" dxfId="22" priority="21">
      <formula>AND(COUNTIF(T175,"*1330*"),COUNTIF(T185,"*SAS 1.2TB*"))</formula>
    </cfRule>
  </conditionalFormatting>
  <conditionalFormatting sqref="L119:S119">
    <cfRule type="expression" dxfId="21" priority="12">
      <formula>COUNTIF(T103,"*1330*10GbE*")</formula>
    </cfRule>
  </conditionalFormatting>
  <conditionalFormatting sqref="L154:S154">
    <cfRule type="expression" dxfId="20" priority="11">
      <formula>COUNTIF(T138,"*1330*10GbE*")</formula>
    </cfRule>
  </conditionalFormatting>
  <conditionalFormatting sqref="L191:S191">
    <cfRule type="expression" dxfId="19" priority="10">
      <formula>COUNTIF(T175,"*1330*10GbE*")</formula>
    </cfRule>
  </conditionalFormatting>
  <conditionalFormatting sqref="L226:S226">
    <cfRule type="expression" dxfId="18" priority="9">
      <formula>COUNTIF(T210,"*1330*10GbE*")</formula>
    </cfRule>
  </conditionalFormatting>
  <conditionalFormatting sqref="C115:M115">
    <cfRule type="expression" dxfId="17" priority="8">
      <formula>COUNTIF(T103,"*2530*")</formula>
    </cfRule>
  </conditionalFormatting>
  <conditionalFormatting sqref="C150:M150">
    <cfRule type="expression" dxfId="16" priority="7">
      <formula>COUNTIF(T138,"*2530*")</formula>
    </cfRule>
  </conditionalFormatting>
  <conditionalFormatting sqref="C187:M187">
    <cfRule type="expression" dxfId="15" priority="6">
      <formula>COUNTIF(T175,"*2530*")</formula>
    </cfRule>
  </conditionalFormatting>
  <conditionalFormatting sqref="C222:M222">
    <cfRule type="expression" dxfId="14" priority="5">
      <formula>COUNTIF(T210,"*2530*")</formula>
    </cfRule>
  </conditionalFormatting>
  <conditionalFormatting sqref="T169">
    <cfRule type="expression" dxfId="13" priority="4">
      <formula>T169="選択してください"</formula>
    </cfRule>
  </conditionalFormatting>
  <conditionalFormatting sqref="T132">
    <cfRule type="expression" dxfId="12" priority="3">
      <formula>T132="選択してください"</formula>
    </cfRule>
  </conditionalFormatting>
  <conditionalFormatting sqref="T97">
    <cfRule type="expression" dxfId="11" priority="2">
      <formula>T97="選択してください"</formula>
    </cfRule>
  </conditionalFormatting>
  <conditionalFormatting sqref="T60">
    <cfRule type="expression" dxfId="10" priority="1">
      <formula>T60="選択してください"</formula>
    </cfRule>
  </conditionalFormatting>
  <dataValidations count="5">
    <dataValidation type="whole" allowBlank="1" showInputMessage="1" showErrorMessage="1" error="申込上限は10台までになります" sqref="BB10">
      <formula1>0</formula1>
      <formula2>10</formula2>
    </dataValidation>
    <dataValidation type="whole" allowBlank="1" showInputMessage="1" showErrorMessage="1" sqref="AX5:AZ6">
      <formula1>1</formula1>
      <formula2>12</formula2>
    </dataValidation>
    <dataValidation type="list" allowBlank="1" showInputMessage="1" showErrorMessage="1" sqref="T64 T208 T101 T136 T173">
      <formula1>"選択してください,1,2,3,4,5,6,7,8,9,10"</formula1>
    </dataValidation>
    <dataValidation type="list" allowBlank="1" showInputMessage="1" showErrorMessage="1" sqref="T72 T216 T109 T144 T181">
      <formula1>IF(T66="選択してください",select_1,IF(COUNTIF(T66,"*1330*"),list_30_1,IF(COUNTIF(T66,"*2CPU*"),list_25_1,list_23_1)))</formula1>
    </dataValidation>
    <dataValidation type="list" allowBlank="1" showInputMessage="1" showErrorMessage="1" sqref="U77:BC77 U79:BC79 U114:BC114 U149:BC149 U221:BC221 U186:BC186 U116:BC116 U151:BC151 U223:BC223 U188:BC188">
      <formula1>OFFSET($G$398,0,0,SUMPRODUCT(($G$398:$G$407&lt;&gt;"")*1))</formula1>
    </dataValidation>
  </dataValidations>
  <hyperlinks>
    <hyperlink ref="AD36" r:id="rId1"/>
  </hyperlinks>
  <printOptions horizontalCentered="1"/>
  <pageMargins left="0.39370078740157483" right="0" top="0" bottom="0" header="0" footer="0"/>
  <pageSetup paperSize="9" scale="58" fitToHeight="3" orientation="portrait" horizontalDpi="300" verticalDpi="300" r:id="rId2"/>
  <headerFooter alignWithMargins="0"/>
  <rowBreaks count="2" manualBreakCount="2">
    <brk id="90" max="57" man="1"/>
    <brk id="162" max="57"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OFFSET(config!$G$7,0,0,SUMPRODUCT((config!$G$7:$G$16&lt;&gt;"")*1))</xm:f>
          </x14:formula1>
          <xm:sqref>T97 T204 T132 T169 T60</xm:sqref>
        </x14:dataValidation>
        <x14:dataValidation type="list" allowBlank="1" showInputMessage="1" showErrorMessage="1">
          <x14:formula1>
            <xm:f>IF(T60="選択してください",select_1,IF(T60="石狩",OFFSET(config!$G$283,0,0,SUMPRODUCT((config!$G$283:$G$292&lt;&gt;"")*1)),OFFSET(config!$G$298,0,0,SUMPRODUCT((config!$G$298:$G$307&lt;&gt;"")*1))))</xm:f>
          </x14:formula1>
          <xm:sqref>T66 T210 T103 T138 T175</xm:sqref>
        </x14:dataValidation>
        <x14:dataValidation type="list" allowBlank="1" showInputMessage="1" showErrorMessage="1">
          <x14:formula1>
            <xm:f>IF(COUNTIF(T66,"*10GbE*"),OFFSET(config!$G$112,0,0,SUMPRODUCT((config!$G$112:$G$121&lt;&gt;"")*1)),OFFSET(config!$G$97,0,0,SUMPRODUCT((config!$G$97:$G$106&lt;&gt;"")*1)))</xm:f>
          </x14:formula1>
          <xm:sqref>T88 T160 T232 T125 T197</xm:sqref>
        </x14:dataValidation>
        <x14:dataValidation type="list" allowBlank="1" showInputMessage="1" showErrorMessage="1">
          <x14:formula1>
            <xm:f>OFFSET(config!$G$22,0,0,SUMPRODUCT((config!$G$22:$G$31&lt;&gt;"")*1))</xm:f>
          </x14:formula1>
          <xm:sqref>T68 T212 T105 T140 T177</xm:sqref>
        </x14:dataValidation>
        <x14:dataValidation type="list" allowBlank="1" showInputMessage="1" showErrorMessage="1">
          <x14:formula1>
            <xm:f>OFFSET(config!$G$413,0,0,SUMPRODUCT((config!$G$413:$G$422&lt;&gt;"")*1))</xm:f>
          </x14:formula1>
          <xm:sqref>T77 T79 T114 T116 T149 T151 T221 T223 T186 T188</xm:sqref>
        </x14:dataValidation>
        <x14:dataValidation type="list" allowBlank="1" showInputMessage="1" showErrorMessage="1">
          <x14:formula1>
            <xm:f>OFFSET(config!$G$82,0,0,SUMPRODUCT((config!$G$82:$G$91&lt;&gt;"")*1))</xm:f>
          </x14:formula1>
          <xm:sqref>T86 T230 T123 T158 T195</xm:sqref>
        </x14:dataValidation>
        <x14:dataValidation type="list" allowBlank="1" showInputMessage="1" showErrorMessage="1">
          <x14:formula1>
            <xm:f>IF(T68="選択してください",select_3,IF(COUNTIF(T68,"*2008*"),OFFSET(config!$G$52,0,0,SUMPRODUCT((config!$G$52:$G$61&lt;&gt;"")*1)),IF(COUNTIF(T68,"*2012*"),OFFSET(config!$G$67,0,0,SUMPRODUCT((config!$G$67:$G$76&lt;&gt;"")*1)),select_3)))</xm:f>
          </x14:formula1>
          <xm:sqref>T70 T214 T107 T142 T179</xm:sqref>
        </x14:dataValidation>
        <x14:dataValidation type="list" allowBlank="1" showInputMessage="1" showErrorMessage="1">
          <x14:formula1>
            <xm:f>IF(COUNTIF(T66,"*1330*"),OFFSET(config!$G$368,0,0,SUMPRODUCT((config!$G$368:$G$377&lt;&gt;"")*1)),OFFSET(config!$G$383,0,0,SUMPRODUCT((config!$G$383:$G$392&lt;&gt;"")*1)))</xm:f>
          </x14:formula1>
          <xm:sqref>T74:BA74 T111:BA111 T146:BA146 T218:BA218 T183:BA183</xm:sqref>
        </x14:dataValidation>
        <x14:dataValidation type="list" allowBlank="1" showInputMessage="1" showErrorMessage="1">
          <x14:formula1>
            <xm:f>IF(COUNTIF(T66,"*1330*"),OFFSET(config!$G$398,0,0,SUMPRODUCT((config!$G$398:$G$407&lt;&gt;"")*1)),OFFSET(config!$G$413,0,0,SUMPRODUCT((config!$G$413:$G$422&lt;&gt;"")*1)))</xm:f>
          </x14:formula1>
          <xm:sqref>T76:BA76 T113:BA113 T148:BA148 T220:BA220 T185:BA185</xm:sqref>
        </x14:dataValidation>
        <x14:dataValidation type="list" allowBlank="1" showInputMessage="1" showErrorMessage="1">
          <x14:formula1>
            <xm:f>IF(COUNTIF(T66,"*1330*"),OFFSET(config!$G$398,0,0,SUMPRODUCT((config!$G$398:$G$407&lt;&gt;"")*1)),OFFSET(config!$G$413,0,0,SUMPRODUCT((config!$G$413:$G$422&lt;&gt;"")*1)))</xm:f>
          </x14:formula1>
          <xm:sqref>T78:BA78 T115:BA115 T150:BA150 T222:BA222 T187:BA187</xm:sqref>
        </x14:dataValidation>
        <x14:dataValidation type="list" allowBlank="1" showInputMessage="1" showErrorMessage="1">
          <x14:formula1>
            <xm:f>IF(COUNTIF(T66,"*1330*"),OFFSET(config!$G$398,0,0,SUMPRODUCT((config!$G$398:$G$407&lt;&gt;"")*1)),OFFSET(config!$G$413,0,0,SUMPRODUCT((config!$G$413:$G$422&lt;&gt;"")*1)))</xm:f>
          </x14:formula1>
          <xm:sqref>T80:BA80 T117:BA117 T152:BA152 T224:BA224 T189:BA189</xm:sqref>
        </x14:dataValidation>
        <x14:dataValidation type="list" allowBlank="1" showInputMessage="1" showErrorMessage="1">
          <x14:formula1>
            <xm:f>IF(COUNTIF($T66,"*1330*10GbE*"),select_3,IF(COUNTIF($T$66,"*1330*"),OFFSET(config!$G$428,0,0,SUMPRODUCT((config!$G$428:$G$437&lt;&gt;"")*1)),OFFSET(config!$G$458,0,0,SUMPRODUCT((config!$G$458:$G$467&lt;&gt;"")*1))))</xm:f>
          </x14:formula1>
          <xm:sqref>T119:BA119 T154:BA154 T191:BA191 T226:BA226 T82:BA82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A1:CK116"/>
  <sheetViews>
    <sheetView showGridLines="0" view="pageBreakPreview" zoomScaleNormal="85" zoomScaleSheetLayoutView="100" workbookViewId="0">
      <selection activeCell="I44" sqref="I44:AE45"/>
    </sheetView>
  </sheetViews>
  <sheetFormatPr defaultColWidth="9" defaultRowHeight="10.8" x14ac:dyDescent="0.2"/>
  <cols>
    <col min="1" max="32" width="2.33203125" style="9" customWidth="1"/>
    <col min="33" max="33" width="2.21875" style="9" customWidth="1"/>
    <col min="34" max="53" width="2.33203125" style="9" customWidth="1"/>
    <col min="54" max="54" width="2.33203125" style="10" customWidth="1"/>
    <col min="55" max="58" width="2.33203125" style="9" customWidth="1"/>
    <col min="59" max="16384" width="9" style="9"/>
  </cols>
  <sheetData>
    <row r="1" spans="1:59" ht="12" x14ac:dyDescent="0.2">
      <c r="BF1" s="35" t="s">
        <v>120</v>
      </c>
      <c r="BG1" s="218"/>
    </row>
    <row r="2" spans="1:59" s="2" customFormat="1" ht="10.5" customHeight="1" x14ac:dyDescent="0.2">
      <c r="A2" s="25"/>
      <c r="B2" s="736" t="s">
        <v>166</v>
      </c>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row>
    <row r="3" spans="1:59" s="2" customFormat="1" ht="10.5" customHeight="1" x14ac:dyDescent="0.2">
      <c r="A3" s="26"/>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row>
    <row r="4" spans="1:59" s="2" customFormat="1" ht="10.5" customHeight="1" thickBot="1" x14ac:dyDescent="0.25">
      <c r="A4" s="36"/>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row>
    <row r="5" spans="1:59" s="2" customFormat="1" ht="30" customHeight="1" thickBot="1" x14ac:dyDescent="0.25">
      <c r="A5" s="4"/>
      <c r="B5" s="737" t="s">
        <v>169</v>
      </c>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9"/>
      <c r="AF5" s="739"/>
      <c r="AG5" s="739"/>
      <c r="AH5" s="739"/>
      <c r="AI5" s="739"/>
      <c r="AJ5" s="739"/>
      <c r="AK5" s="739"/>
      <c r="AL5" s="739"/>
      <c r="AM5" s="739"/>
      <c r="AN5" s="739"/>
      <c r="AO5" s="740"/>
      <c r="AQ5" s="422" t="s">
        <v>59</v>
      </c>
      <c r="AR5" s="49"/>
      <c r="AS5" s="50"/>
      <c r="AT5" s="50"/>
      <c r="AU5" s="50"/>
      <c r="AV5" s="50"/>
      <c r="AW5" s="51"/>
      <c r="AX5" s="49"/>
      <c r="AY5" s="49"/>
      <c r="AZ5" s="49"/>
      <c r="BA5" s="51"/>
      <c r="BB5" s="49"/>
      <c r="BC5" s="49"/>
      <c r="BD5" s="49"/>
      <c r="BE5" s="51"/>
      <c r="BF5" s="3"/>
    </row>
    <row r="6" spans="1:59" customFormat="1" ht="12" customHeight="1" x14ac:dyDescent="0.2"/>
    <row r="7" spans="1:59" customFormat="1" ht="13.2" customHeight="1" thickBot="1" x14ac:dyDescent="0.25">
      <c r="A7" s="158"/>
      <c r="B7" s="126"/>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row>
    <row r="8" spans="1:59" customFormat="1" ht="10.199999999999999" customHeight="1" x14ac:dyDescent="0.2">
      <c r="B8" s="427"/>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9"/>
      <c r="AQ8" s="429"/>
      <c r="AR8" s="429"/>
      <c r="AS8" s="429"/>
      <c r="AT8" s="429"/>
      <c r="AU8" s="429"/>
      <c r="AV8" s="429"/>
      <c r="AW8" s="429"/>
      <c r="AX8" s="429"/>
      <c r="AY8" s="429"/>
      <c r="AZ8" s="429"/>
      <c r="BA8" s="429"/>
      <c r="BB8" s="429"/>
      <c r="BC8" s="429"/>
      <c r="BD8" s="429"/>
      <c r="BE8" s="430"/>
    </row>
    <row r="9" spans="1:59" customFormat="1" ht="14.4" customHeight="1" x14ac:dyDescent="0.2">
      <c r="B9" s="431"/>
      <c r="C9" s="255" t="s">
        <v>124</v>
      </c>
      <c r="D9" s="207"/>
      <c r="E9" s="207"/>
      <c r="F9" s="207"/>
      <c r="G9" s="207"/>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8"/>
      <c r="AQ9" s="208"/>
      <c r="AR9" s="208"/>
      <c r="AS9" s="208"/>
      <c r="AT9" s="208"/>
      <c r="AU9" s="208"/>
      <c r="AV9" s="208"/>
      <c r="AW9" s="208"/>
      <c r="AX9" s="208"/>
      <c r="AY9" s="208"/>
      <c r="AZ9" s="208"/>
      <c r="BA9" s="208"/>
      <c r="BB9" s="208"/>
      <c r="BC9" s="208"/>
      <c r="BD9" s="208"/>
      <c r="BE9" s="418"/>
    </row>
    <row r="10" spans="1:59" customFormat="1" ht="5.4" customHeight="1" x14ac:dyDescent="0.2">
      <c r="B10" s="431"/>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16"/>
      <c r="AQ10" s="16"/>
      <c r="AR10" s="16"/>
      <c r="AS10" s="16"/>
      <c r="AT10" s="16"/>
      <c r="AU10" s="16"/>
      <c r="AV10" s="16"/>
      <c r="AW10" s="16"/>
      <c r="AX10" s="16"/>
      <c r="AY10" s="16"/>
      <c r="AZ10" s="16"/>
      <c r="BA10" s="16"/>
      <c r="BB10" s="16"/>
      <c r="BC10" s="16"/>
      <c r="BD10" s="16"/>
      <c r="BE10" s="418"/>
    </row>
    <row r="11" spans="1:59" s="252" customFormat="1" ht="13.5" customHeight="1" x14ac:dyDescent="0.2">
      <c r="B11" s="432"/>
      <c r="C11" s="253" t="s">
        <v>184</v>
      </c>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433"/>
    </row>
    <row r="12" spans="1:59" s="252" customFormat="1" ht="13.5" customHeight="1" x14ac:dyDescent="0.2">
      <c r="B12" s="434"/>
      <c r="C12" s="7" t="s">
        <v>234</v>
      </c>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433"/>
    </row>
    <row r="13" spans="1:59" s="252" customFormat="1" ht="13.5" customHeight="1" x14ac:dyDescent="0.2">
      <c r="B13" s="434"/>
      <c r="C13" s="253" t="s">
        <v>235</v>
      </c>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433"/>
    </row>
    <row r="14" spans="1:59" s="252" customFormat="1" ht="13.5" customHeight="1" x14ac:dyDescent="0.2">
      <c r="B14" s="434"/>
      <c r="C14" s="253" t="s">
        <v>132</v>
      </c>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435"/>
    </row>
    <row r="15" spans="1:59" s="209" customFormat="1" ht="13.5" customHeight="1" x14ac:dyDescent="0.2">
      <c r="B15" s="436"/>
      <c r="C15" s="254" t="s">
        <v>185</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437"/>
    </row>
    <row r="16" spans="1:59" s="209" customFormat="1" ht="13.5" customHeight="1" x14ac:dyDescent="0.2">
      <c r="B16" s="438"/>
      <c r="C16" s="254" t="s">
        <v>237</v>
      </c>
      <c r="D16" s="254"/>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392"/>
      <c r="BC16" s="392"/>
      <c r="BD16" s="230"/>
      <c r="BE16" s="439"/>
    </row>
    <row r="17" spans="1:58" s="209" customFormat="1" ht="13.5" customHeight="1" x14ac:dyDescent="0.2">
      <c r="B17" s="438"/>
      <c r="C17" s="254" t="s">
        <v>472</v>
      </c>
      <c r="D17" s="254"/>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149"/>
      <c r="AS17" s="149"/>
      <c r="AT17" s="149"/>
      <c r="AU17" s="149"/>
      <c r="AV17" s="149"/>
      <c r="AW17" s="149"/>
      <c r="AX17" s="149"/>
      <c r="AY17" s="149"/>
      <c r="AZ17" s="149"/>
      <c r="BA17" s="149"/>
      <c r="BB17" s="392"/>
      <c r="BC17" s="392"/>
      <c r="BD17" s="230"/>
      <c r="BE17" s="439"/>
    </row>
    <row r="18" spans="1:58" s="209" customFormat="1" ht="13.5" customHeight="1" x14ac:dyDescent="0.2">
      <c r="B18" s="438"/>
      <c r="C18" s="254" t="s">
        <v>227</v>
      </c>
      <c r="D18" s="254"/>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7"/>
      <c r="AD18" s="7"/>
      <c r="AE18" s="7"/>
      <c r="AF18" s="7"/>
      <c r="AG18" s="7"/>
      <c r="AH18" s="7"/>
      <c r="AI18" s="7"/>
      <c r="AJ18" s="7"/>
      <c r="AK18" s="7"/>
      <c r="AL18" s="7"/>
      <c r="AM18" s="7"/>
      <c r="AN18" s="7"/>
      <c r="AO18" s="7"/>
      <c r="AP18" s="7"/>
      <c r="AQ18" s="7"/>
      <c r="AR18" s="149"/>
      <c r="AS18" s="149"/>
      <c r="AT18" s="149"/>
      <c r="AU18" s="149"/>
      <c r="AV18" s="149"/>
      <c r="AW18" s="149"/>
      <c r="AX18" s="149"/>
      <c r="AY18" s="149"/>
      <c r="AZ18" s="149"/>
      <c r="BA18" s="149"/>
      <c r="BB18" s="392"/>
      <c r="BC18" s="392"/>
      <c r="BD18" s="230"/>
      <c r="BE18" s="439"/>
    </row>
    <row r="19" spans="1:58" s="5" customFormat="1" ht="15" customHeight="1" x14ac:dyDescent="0.2">
      <c r="A19" s="6"/>
      <c r="B19" s="359"/>
      <c r="C19" s="254" t="s">
        <v>226</v>
      </c>
      <c r="D19" s="254"/>
      <c r="E19" s="221"/>
      <c r="F19" s="221"/>
      <c r="G19" s="221"/>
      <c r="H19" s="221"/>
      <c r="I19" s="221"/>
      <c r="J19" s="221"/>
      <c r="K19" s="221"/>
      <c r="L19" s="221"/>
      <c r="M19" s="221"/>
      <c r="N19" s="221"/>
      <c r="O19" s="221"/>
      <c r="P19" s="221"/>
      <c r="Q19" s="221"/>
      <c r="R19" s="221"/>
      <c r="S19" s="221"/>
      <c r="T19" s="221"/>
      <c r="U19" s="221"/>
      <c r="V19" s="221"/>
      <c r="W19" s="7"/>
      <c r="X19" s="173"/>
      <c r="Y19" s="173"/>
      <c r="Z19" s="173"/>
      <c r="AA19" s="7"/>
      <c r="AB19" s="7"/>
      <c r="AC19" s="7"/>
      <c r="AD19" s="693" t="s">
        <v>199</v>
      </c>
      <c r="AE19" s="693"/>
      <c r="AF19" s="693"/>
      <c r="AG19" s="693"/>
      <c r="AH19" s="693"/>
      <c r="AI19" s="693"/>
      <c r="AJ19" s="693"/>
      <c r="AK19" s="693"/>
      <c r="AL19" s="693"/>
      <c r="AM19" s="693"/>
      <c r="AN19" s="693"/>
      <c r="AO19" s="693"/>
      <c r="AP19" s="693"/>
      <c r="AQ19" s="693"/>
      <c r="AR19" s="693"/>
      <c r="AS19" s="149"/>
      <c r="AT19" s="149"/>
      <c r="AU19" s="149"/>
      <c r="AV19" s="149"/>
      <c r="AW19" s="149"/>
      <c r="AX19" s="149"/>
      <c r="AY19" s="149"/>
      <c r="AZ19" s="7"/>
      <c r="BA19" s="149"/>
      <c r="BB19" s="7"/>
      <c r="BC19" s="7"/>
      <c r="BD19" s="153"/>
      <c r="BE19" s="360"/>
      <c r="BF19" s="153"/>
    </row>
    <row r="20" spans="1:58" s="5" customFormat="1" ht="15" customHeight="1" x14ac:dyDescent="0.2">
      <c r="A20" s="445"/>
      <c r="B20" s="361"/>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149"/>
      <c r="AS20" s="149"/>
      <c r="AT20" s="149"/>
      <c r="AU20" s="149"/>
      <c r="AV20" s="149"/>
      <c r="AW20" s="149"/>
      <c r="AX20" s="149"/>
      <c r="AY20" s="149"/>
      <c r="AZ20" s="149"/>
      <c r="BA20" s="149"/>
      <c r="BB20" s="153"/>
      <c r="BC20" s="153"/>
      <c r="BD20" s="153"/>
      <c r="BE20" s="417"/>
    </row>
    <row r="21" spans="1:58" s="5" customFormat="1" ht="15" customHeight="1" x14ac:dyDescent="0.2">
      <c r="A21"/>
      <c r="B21" s="362"/>
      <c r="C21" s="204"/>
      <c r="D21" s="205"/>
      <c r="E21" s="205"/>
      <c r="F21" s="205"/>
      <c r="G21" s="205"/>
      <c r="H21" s="205"/>
      <c r="I21" s="205"/>
      <c r="J21" s="205"/>
      <c r="K21" s="205"/>
      <c r="L21" s="205"/>
      <c r="M21" s="205"/>
      <c r="N21" s="205"/>
      <c r="O21" s="205"/>
      <c r="P21" s="174"/>
      <c r="Q21" s="203"/>
      <c r="R21" s="203"/>
      <c r="S21" s="203"/>
      <c r="T21" s="203"/>
      <c r="U21" s="203"/>
      <c r="V21" s="203"/>
      <c r="W21" s="174"/>
      <c r="X21" s="203"/>
      <c r="Y21" s="203"/>
      <c r="Z21" s="203"/>
      <c r="AA21" s="203"/>
      <c r="AB21" s="203"/>
      <c r="AC21" s="203"/>
      <c r="AD21" s="203"/>
      <c r="AE21" s="203"/>
      <c r="AF21" s="203"/>
      <c r="AG21" s="203"/>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16"/>
      <c r="BD21" s="16"/>
      <c r="BE21" s="418"/>
      <c r="BF21"/>
    </row>
    <row r="22" spans="1:58" s="5" customFormat="1" ht="15" customHeight="1" x14ac:dyDescent="0.2">
      <c r="A22"/>
      <c r="B22" s="362"/>
      <c r="C22" s="204"/>
      <c r="D22" s="205"/>
      <c r="E22" s="205"/>
      <c r="F22" s="205"/>
      <c r="G22" s="205"/>
      <c r="H22" s="205"/>
      <c r="I22" s="205"/>
      <c r="J22" s="205"/>
      <c r="K22" s="205"/>
      <c r="L22" s="205"/>
      <c r="M22" s="205"/>
      <c r="N22" s="205"/>
      <c r="O22" s="205"/>
      <c r="P22" s="174"/>
      <c r="Q22" s="203"/>
      <c r="R22" s="203"/>
      <c r="S22" s="203"/>
      <c r="T22" s="203"/>
      <c r="U22" s="203"/>
      <c r="V22" s="203"/>
      <c r="W22" s="174"/>
      <c r="X22" s="203"/>
      <c r="Y22" s="203"/>
      <c r="Z22" s="203"/>
      <c r="AA22" s="203"/>
      <c r="AB22" s="203"/>
      <c r="AC22" s="203"/>
      <c r="AD22" s="203"/>
      <c r="AE22" s="203"/>
      <c r="AF22" s="203"/>
      <c r="AG22" s="203"/>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16"/>
      <c r="BD22" s="16"/>
      <c r="BE22" s="418"/>
      <c r="BF22"/>
    </row>
    <row r="23" spans="1:58" s="5" customFormat="1" ht="15" customHeight="1" x14ac:dyDescent="0.2">
      <c r="A23"/>
      <c r="B23" s="363"/>
      <c r="C23" s="7"/>
      <c r="D23" s="205"/>
      <c r="E23" s="205"/>
      <c r="F23" s="205"/>
      <c r="G23" s="205"/>
      <c r="H23" s="205"/>
      <c r="I23" s="205"/>
      <c r="J23" s="205"/>
      <c r="K23" s="205"/>
      <c r="L23" s="205"/>
      <c r="M23" s="205"/>
      <c r="N23" s="205"/>
      <c r="O23" s="205"/>
      <c r="P23" s="174"/>
      <c r="Q23" s="203"/>
      <c r="R23" s="203"/>
      <c r="S23" s="203"/>
      <c r="T23" s="203"/>
      <c r="U23" s="203"/>
      <c r="V23" s="203"/>
      <c r="W23" s="174"/>
      <c r="X23" s="203"/>
      <c r="Y23" s="203"/>
      <c r="Z23" s="203"/>
      <c r="AA23" s="203"/>
      <c r="AB23" s="203"/>
      <c r="AC23" s="203"/>
      <c r="AD23" s="203"/>
      <c r="AE23" s="203"/>
      <c r="AF23" s="203"/>
      <c r="AG23" s="203"/>
      <c r="AH23" s="202"/>
      <c r="AI23" s="202"/>
      <c r="AJ23" s="202"/>
      <c r="AK23" s="202"/>
      <c r="AL23" s="202"/>
      <c r="AM23" s="202"/>
      <c r="AN23" s="202"/>
      <c r="AO23" s="202"/>
      <c r="AP23" s="202"/>
      <c r="AQ23" s="202"/>
      <c r="AR23" s="202"/>
      <c r="AS23" s="202"/>
      <c r="AT23" s="202"/>
      <c r="AU23" s="202"/>
      <c r="AV23" s="202"/>
      <c r="AW23" s="202"/>
      <c r="AX23" s="202"/>
      <c r="AY23" s="202"/>
      <c r="AZ23" s="202"/>
      <c r="BA23" s="202"/>
      <c r="BB23" s="202"/>
      <c r="BC23" s="16"/>
      <c r="BD23" s="16"/>
      <c r="BE23" s="418"/>
      <c r="BF23"/>
    </row>
    <row r="24" spans="1:58" s="5" customFormat="1" ht="15" customHeight="1" x14ac:dyDescent="0.2">
      <c r="A24"/>
      <c r="B24" s="362"/>
      <c r="C24" s="204"/>
      <c r="D24" s="205"/>
      <c r="E24" s="205"/>
      <c r="F24" s="205"/>
      <c r="G24" s="205"/>
      <c r="H24" s="205"/>
      <c r="I24" s="205"/>
      <c r="J24" s="205"/>
      <c r="K24" s="205"/>
      <c r="L24" s="205"/>
      <c r="M24" s="205"/>
      <c r="N24" s="205"/>
      <c r="O24" s="205"/>
      <c r="P24" s="174"/>
      <c r="Q24" s="203"/>
      <c r="R24" s="203"/>
      <c r="S24" s="203"/>
      <c r="T24" s="203"/>
      <c r="U24" s="203"/>
      <c r="V24" s="203"/>
      <c r="W24" s="174"/>
      <c r="X24" s="203"/>
      <c r="Y24" s="203"/>
      <c r="Z24" s="203"/>
      <c r="AA24" s="203"/>
      <c r="AB24" s="203"/>
      <c r="AC24" s="203"/>
      <c r="AD24" s="203"/>
      <c r="AE24" s="203"/>
      <c r="AF24" s="203"/>
      <c r="AG24" s="203"/>
      <c r="AH24" s="202"/>
      <c r="AI24" s="202"/>
      <c r="AJ24" s="202"/>
      <c r="AK24" s="202"/>
      <c r="AL24" s="202"/>
      <c r="AM24" s="202"/>
      <c r="AN24" s="202"/>
      <c r="AO24" s="202"/>
      <c r="AP24" s="202"/>
      <c r="AQ24" s="202"/>
      <c r="AR24" s="202"/>
      <c r="AS24" s="202"/>
      <c r="AT24" s="202"/>
      <c r="AU24" s="202"/>
      <c r="AV24" s="202"/>
      <c r="AW24" s="202"/>
      <c r="AX24" s="202"/>
      <c r="AY24" s="202"/>
      <c r="AZ24" s="202"/>
      <c r="BA24" s="202"/>
      <c r="BB24" s="202"/>
      <c r="BC24" s="16"/>
      <c r="BD24" s="16"/>
      <c r="BE24" s="418"/>
      <c r="BF24"/>
    </row>
    <row r="25" spans="1:58" s="5" customFormat="1" ht="15" customHeight="1" x14ac:dyDescent="0.2">
      <c r="A25"/>
      <c r="B25" s="362"/>
      <c r="C25" s="204"/>
      <c r="D25" s="205"/>
      <c r="E25" s="205"/>
      <c r="F25" s="205"/>
      <c r="G25" s="205"/>
      <c r="H25" s="205"/>
      <c r="I25" s="205"/>
      <c r="J25" s="205"/>
      <c r="K25" s="205"/>
      <c r="L25" s="205"/>
      <c r="M25" s="205"/>
      <c r="N25" s="205"/>
      <c r="O25" s="205"/>
      <c r="P25" s="174"/>
      <c r="Q25" s="203"/>
      <c r="R25" s="203"/>
      <c r="S25" s="203"/>
      <c r="T25" s="203"/>
      <c r="U25" s="203"/>
      <c r="V25" s="203"/>
      <c r="W25" s="174"/>
      <c r="X25" s="203"/>
      <c r="Y25" s="203"/>
      <c r="Z25" s="203"/>
      <c r="AA25" s="203"/>
      <c r="AB25" s="203"/>
      <c r="AC25" s="203"/>
      <c r="AD25" s="203"/>
      <c r="AE25" s="203"/>
      <c r="AF25" s="203"/>
      <c r="AG25" s="203"/>
      <c r="AH25" s="202"/>
      <c r="AI25" s="202"/>
      <c r="AJ25" s="202"/>
      <c r="AK25" s="202"/>
      <c r="AL25" s="202"/>
      <c r="AM25" s="202"/>
      <c r="AN25" s="202"/>
      <c r="AO25" s="202"/>
      <c r="AP25" s="202"/>
      <c r="AQ25" s="202"/>
      <c r="AR25" s="202"/>
      <c r="AS25" s="202"/>
      <c r="AT25" s="202"/>
      <c r="AU25" s="202"/>
      <c r="AV25" s="202"/>
      <c r="AW25" s="202"/>
      <c r="AX25" s="202"/>
      <c r="AY25" s="202"/>
      <c r="AZ25" s="202"/>
      <c r="BA25" s="202"/>
      <c r="BB25" s="202"/>
      <c r="BC25" s="16"/>
      <c r="BD25" s="16"/>
      <c r="BE25" s="418"/>
      <c r="BF25"/>
    </row>
    <row r="26" spans="1:58" s="5" customFormat="1" ht="15" customHeight="1" x14ac:dyDescent="0.2">
      <c r="A26"/>
      <c r="B26" s="362"/>
      <c r="C26" s="204"/>
      <c r="D26" s="205"/>
      <c r="E26" s="205"/>
      <c r="F26" s="205"/>
      <c r="G26" s="205"/>
      <c r="H26" s="205"/>
      <c r="I26" s="205"/>
      <c r="J26" s="205"/>
      <c r="K26" s="205"/>
      <c r="L26" s="205"/>
      <c r="M26" s="205"/>
      <c r="N26" s="205"/>
      <c r="O26" s="205"/>
      <c r="P26" s="174"/>
      <c r="Q26" s="203"/>
      <c r="R26" s="203"/>
      <c r="S26" s="203"/>
      <c r="T26" s="203"/>
      <c r="U26" s="203"/>
      <c r="V26" s="203"/>
      <c r="W26" s="174"/>
      <c r="X26" s="203"/>
      <c r="Y26" s="203"/>
      <c r="Z26" s="203"/>
      <c r="AA26" s="203"/>
      <c r="AB26" s="203"/>
      <c r="AC26" s="203"/>
      <c r="AD26" s="203"/>
      <c r="AE26" s="203"/>
      <c r="AF26" s="203"/>
      <c r="AG26" s="203"/>
      <c r="AH26" s="202"/>
      <c r="AI26" s="202"/>
      <c r="AJ26" s="202"/>
      <c r="AK26" s="202"/>
      <c r="AL26" s="202"/>
      <c r="AM26" s="202"/>
      <c r="AN26" s="202"/>
      <c r="AO26" s="202"/>
      <c r="AP26" s="202"/>
      <c r="AQ26" s="202"/>
      <c r="AR26" s="202"/>
      <c r="AS26" s="202"/>
      <c r="AT26" s="202"/>
      <c r="AU26" s="202"/>
      <c r="AV26" s="202"/>
      <c r="AW26" s="202"/>
      <c r="AX26" s="202"/>
      <c r="AY26" s="202"/>
      <c r="AZ26" s="202"/>
      <c r="BA26" s="202"/>
      <c r="BB26" s="202"/>
      <c r="BC26" s="16"/>
      <c r="BD26" s="16"/>
      <c r="BE26" s="418"/>
      <c r="BF26"/>
    </row>
    <row r="27" spans="1:58" s="5" customFormat="1" ht="15" customHeight="1" x14ac:dyDescent="0.2">
      <c r="A27"/>
      <c r="B27" s="362"/>
      <c r="C27" s="204"/>
      <c r="D27" s="205"/>
      <c r="E27" s="205"/>
      <c r="F27" s="205"/>
      <c r="G27" s="205"/>
      <c r="H27" s="205"/>
      <c r="I27" s="205"/>
      <c r="J27" s="205"/>
      <c r="K27" s="205"/>
      <c r="L27" s="205"/>
      <c r="M27" s="205"/>
      <c r="N27" s="205"/>
      <c r="O27" s="205"/>
      <c r="P27" s="174"/>
      <c r="Q27" s="203"/>
      <c r="R27" s="203"/>
      <c r="S27" s="203"/>
      <c r="T27" s="203"/>
      <c r="U27" s="203"/>
      <c r="V27" s="203"/>
      <c r="W27" s="174"/>
      <c r="X27" s="203"/>
      <c r="Y27" s="203"/>
      <c r="Z27" s="203"/>
      <c r="AA27" s="203"/>
      <c r="AB27" s="203"/>
      <c r="AC27" s="203"/>
      <c r="AD27" s="203"/>
      <c r="AE27" s="203"/>
      <c r="AF27" s="203"/>
      <c r="AG27" s="203"/>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16"/>
      <c r="BD27" s="16"/>
      <c r="BE27" s="418"/>
      <c r="BF27"/>
    </row>
    <row r="28" spans="1:58" s="5" customFormat="1" ht="15" customHeight="1" x14ac:dyDescent="0.2">
      <c r="A28"/>
      <c r="B28" s="362"/>
      <c r="C28" s="204"/>
      <c r="D28" s="205"/>
      <c r="E28" s="205"/>
      <c r="F28" s="205"/>
      <c r="G28" s="205"/>
      <c r="H28" s="205"/>
      <c r="I28" s="205"/>
      <c r="J28" s="205"/>
      <c r="K28" s="205"/>
      <c r="L28" s="205"/>
      <c r="M28" s="205"/>
      <c r="N28" s="205"/>
      <c r="O28" s="205"/>
      <c r="P28" s="174"/>
      <c r="Q28" s="203"/>
      <c r="R28" s="203"/>
      <c r="S28" s="203"/>
      <c r="T28" s="203"/>
      <c r="U28" s="203"/>
      <c r="V28" s="203"/>
      <c r="W28" s="174"/>
      <c r="X28" s="203"/>
      <c r="Y28" s="203"/>
      <c r="Z28" s="203"/>
      <c r="AA28" s="203"/>
      <c r="AB28" s="203"/>
      <c r="AC28" s="203"/>
      <c r="AD28" s="203"/>
      <c r="AE28" s="203"/>
      <c r="AF28" s="203"/>
      <c r="AG28" s="203"/>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16"/>
      <c r="BD28" s="16"/>
      <c r="BE28" s="418"/>
      <c r="BF28"/>
    </row>
    <row r="29" spans="1:58" s="5" customFormat="1" ht="15" customHeight="1" x14ac:dyDescent="0.2">
      <c r="A29"/>
      <c r="B29" s="362"/>
      <c r="C29" s="204"/>
      <c r="D29" s="205"/>
      <c r="E29" s="205"/>
      <c r="F29" s="205"/>
      <c r="G29" s="205"/>
      <c r="H29" s="205"/>
      <c r="I29" s="205"/>
      <c r="J29" s="205"/>
      <c r="K29" s="205"/>
      <c r="L29" s="205"/>
      <c r="M29" s="205"/>
      <c r="N29" s="205"/>
      <c r="O29" s="205"/>
      <c r="P29" s="174"/>
      <c r="Q29" s="203"/>
      <c r="R29" s="203"/>
      <c r="S29" s="203"/>
      <c r="T29" s="203"/>
      <c r="U29" s="203"/>
      <c r="V29" s="203"/>
      <c r="W29" s="174"/>
      <c r="X29" s="203"/>
      <c r="Y29" s="203"/>
      <c r="Z29" s="203"/>
      <c r="AA29" s="203"/>
      <c r="AB29" s="203"/>
      <c r="AC29" s="203"/>
      <c r="AD29" s="203"/>
      <c r="AE29" s="203"/>
      <c r="AF29" s="203"/>
      <c r="AG29" s="203"/>
      <c r="AH29" s="202"/>
      <c r="AI29" s="202"/>
      <c r="AJ29" s="202"/>
      <c r="AK29" s="202"/>
      <c r="AL29" s="202"/>
      <c r="AM29" s="202"/>
      <c r="AN29" s="202"/>
      <c r="AO29" s="202"/>
      <c r="AP29" s="202"/>
      <c r="AQ29" s="202"/>
      <c r="AR29" s="202"/>
      <c r="AS29" s="202"/>
      <c r="AT29" s="202"/>
      <c r="AU29" s="202"/>
      <c r="AV29" s="202"/>
      <c r="AW29" s="202"/>
      <c r="AX29" s="202"/>
      <c r="AY29" s="202"/>
      <c r="AZ29" s="202"/>
      <c r="BA29" s="202"/>
      <c r="BB29" s="202"/>
      <c r="BC29" s="16"/>
      <c r="BD29" s="16"/>
      <c r="BE29" s="418"/>
      <c r="BF29"/>
    </row>
    <row r="30" spans="1:58" s="5" customFormat="1" ht="15" customHeight="1" x14ac:dyDescent="0.2">
      <c r="A30"/>
      <c r="B30" s="362"/>
      <c r="C30" s="204"/>
      <c r="D30" s="205"/>
      <c r="E30" s="205"/>
      <c r="F30" s="205"/>
      <c r="G30" s="205"/>
      <c r="H30" s="205"/>
      <c r="I30" s="205"/>
      <c r="J30" s="205"/>
      <c r="K30" s="205"/>
      <c r="L30" s="205"/>
      <c r="M30" s="205"/>
      <c r="N30" s="205"/>
      <c r="O30" s="205"/>
      <c r="P30" s="174"/>
      <c r="Q30" s="203"/>
      <c r="R30" s="203"/>
      <c r="S30" s="203"/>
      <c r="T30" s="203"/>
      <c r="U30" s="203"/>
      <c r="V30" s="203"/>
      <c r="W30" s="174"/>
      <c r="X30" s="203"/>
      <c r="Y30" s="203"/>
      <c r="Z30" s="203"/>
      <c r="AA30" s="203"/>
      <c r="AB30" s="203"/>
      <c r="AC30" s="203"/>
      <c r="AD30" s="203"/>
      <c r="AE30" s="203"/>
      <c r="AF30" s="203"/>
      <c r="AG30" s="203"/>
      <c r="AH30" s="202"/>
      <c r="AI30" s="202"/>
      <c r="AJ30" s="202"/>
      <c r="AK30" s="202"/>
      <c r="AL30" s="202"/>
      <c r="AM30" s="202"/>
      <c r="AN30" s="202"/>
      <c r="AO30" s="202"/>
      <c r="AP30" s="202"/>
      <c r="AQ30" s="202"/>
      <c r="AR30" s="202"/>
      <c r="AS30" s="202"/>
      <c r="AT30" s="202"/>
      <c r="AU30" s="202"/>
      <c r="AV30" s="202"/>
      <c r="AW30" s="202"/>
      <c r="AX30" s="202"/>
      <c r="AY30" s="202"/>
      <c r="AZ30" s="202"/>
      <c r="BA30" s="202"/>
      <c r="BB30" s="202"/>
      <c r="BC30" s="16"/>
      <c r="BD30" s="16"/>
      <c r="BE30" s="418"/>
      <c r="BF30"/>
    </row>
    <row r="31" spans="1:58" s="5" customFormat="1" ht="15" customHeight="1" x14ac:dyDescent="0.2">
      <c r="A31"/>
      <c r="B31" s="362"/>
      <c r="C31" s="204"/>
      <c r="D31" s="205"/>
      <c r="E31" s="205"/>
      <c r="F31" s="205"/>
      <c r="G31" s="205"/>
      <c r="H31" s="205"/>
      <c r="I31" s="205"/>
      <c r="J31" s="205"/>
      <c r="K31" s="205"/>
      <c r="L31" s="205"/>
      <c r="M31" s="205"/>
      <c r="N31" s="205"/>
      <c r="O31" s="205"/>
      <c r="P31" s="174"/>
      <c r="Q31" s="203"/>
      <c r="R31" s="203"/>
      <c r="S31" s="203"/>
      <c r="T31" s="203"/>
      <c r="U31" s="203"/>
      <c r="V31" s="203"/>
      <c r="W31" s="174"/>
      <c r="X31" s="203"/>
      <c r="Y31" s="203"/>
      <c r="Z31" s="203"/>
      <c r="AA31" s="203"/>
      <c r="AB31" s="203"/>
      <c r="AC31" s="203"/>
      <c r="AD31" s="203"/>
      <c r="AE31" s="203"/>
      <c r="AF31" s="203"/>
      <c r="AG31" s="203"/>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16"/>
      <c r="BD31" s="16"/>
      <c r="BE31" s="418"/>
      <c r="BF31"/>
    </row>
    <row r="32" spans="1:58" s="5" customFormat="1" ht="15" customHeight="1" x14ac:dyDescent="0.2">
      <c r="A32"/>
      <c r="B32" s="362"/>
      <c r="C32" s="204"/>
      <c r="D32" s="205"/>
      <c r="E32" s="205"/>
      <c r="F32" s="205"/>
      <c r="G32" s="205"/>
      <c r="H32" s="205"/>
      <c r="I32" s="205"/>
      <c r="J32" s="205"/>
      <c r="K32" s="205"/>
      <c r="L32" s="205"/>
      <c r="M32" s="205"/>
      <c r="N32" s="205"/>
      <c r="O32" s="205"/>
      <c r="P32" s="174"/>
      <c r="Q32" s="203"/>
      <c r="R32" s="203"/>
      <c r="S32" s="203"/>
      <c r="T32" s="203"/>
      <c r="U32" s="203"/>
      <c r="V32" s="203"/>
      <c r="W32" s="174"/>
      <c r="X32" s="203"/>
      <c r="Y32" s="203"/>
      <c r="Z32" s="203"/>
      <c r="AA32" s="203"/>
      <c r="AB32" s="203"/>
      <c r="AC32" s="203"/>
      <c r="AD32" s="203"/>
      <c r="AE32" s="203"/>
      <c r="AF32" s="203"/>
      <c r="AG32" s="203"/>
      <c r="AH32" s="202"/>
      <c r="AI32" s="202"/>
      <c r="AJ32" s="202"/>
      <c r="AK32" s="202"/>
      <c r="AL32" s="202"/>
      <c r="AM32" s="202"/>
      <c r="AN32" s="202"/>
      <c r="AO32" s="202"/>
      <c r="AP32" s="202"/>
      <c r="AQ32" s="202"/>
      <c r="AR32" s="202"/>
      <c r="AS32" s="202"/>
      <c r="AT32" s="202"/>
      <c r="AU32" s="202"/>
      <c r="AV32" s="202"/>
      <c r="AW32" s="202"/>
      <c r="AX32" s="202"/>
      <c r="AY32" s="202"/>
      <c r="AZ32" s="202"/>
      <c r="BA32" s="202"/>
      <c r="BB32" s="202"/>
      <c r="BC32" s="16"/>
      <c r="BD32" s="16"/>
      <c r="BE32" s="418"/>
      <c r="BF32"/>
    </row>
    <row r="33" spans="1:59" s="5" customFormat="1" ht="15" customHeight="1" x14ac:dyDescent="0.2">
      <c r="A33"/>
      <c r="B33" s="362"/>
      <c r="C33" s="204"/>
      <c r="D33" s="205"/>
      <c r="E33" s="205"/>
      <c r="F33" s="205"/>
      <c r="G33" s="205"/>
      <c r="H33" s="205"/>
      <c r="I33" s="205"/>
      <c r="J33" s="205"/>
      <c r="K33" s="205"/>
      <c r="L33" s="205"/>
      <c r="M33" s="205"/>
      <c r="N33" s="205"/>
      <c r="O33" s="205"/>
      <c r="P33" s="174"/>
      <c r="Q33" s="203"/>
      <c r="R33" s="203"/>
      <c r="S33" s="203"/>
      <c r="T33" s="203"/>
      <c r="U33" s="203"/>
      <c r="V33" s="203"/>
      <c r="W33" s="174"/>
      <c r="X33" s="203"/>
      <c r="Y33" s="203"/>
      <c r="Z33" s="203"/>
      <c r="AA33" s="203"/>
      <c r="AB33" s="203"/>
      <c r="AC33" s="203"/>
      <c r="AD33" s="203"/>
      <c r="AE33" s="203"/>
      <c r="AF33" s="203"/>
      <c r="AG33" s="203"/>
      <c r="AH33" s="202"/>
      <c r="AI33" s="202"/>
      <c r="AJ33" s="202"/>
      <c r="AK33" s="202"/>
      <c r="AL33" s="202"/>
      <c r="AM33" s="202"/>
      <c r="AN33" s="202"/>
      <c r="AO33" s="202"/>
      <c r="AP33" s="202"/>
      <c r="AQ33" s="202"/>
      <c r="AR33" s="202"/>
      <c r="AS33" s="202"/>
      <c r="AT33" s="202"/>
      <c r="AU33" s="202"/>
      <c r="AV33" s="202"/>
      <c r="AW33" s="202"/>
      <c r="AX33" s="202"/>
      <c r="AY33" s="202"/>
      <c r="AZ33" s="202"/>
      <c r="BA33" s="202"/>
      <c r="BB33" s="202"/>
      <c r="BC33" s="16"/>
      <c r="BD33" s="16"/>
      <c r="BE33" s="418"/>
      <c r="BF33"/>
    </row>
    <row r="34" spans="1:59" s="5" customFormat="1" ht="15" customHeight="1" x14ac:dyDescent="0.2">
      <c r="A34"/>
      <c r="B34" s="362"/>
      <c r="C34" s="204"/>
      <c r="D34" s="205"/>
      <c r="E34" s="205"/>
      <c r="F34" s="205"/>
      <c r="G34" s="205"/>
      <c r="H34" s="205"/>
      <c r="I34" s="205"/>
      <c r="J34" s="205"/>
      <c r="K34" s="205"/>
      <c r="L34" s="205"/>
      <c r="M34" s="205"/>
      <c r="N34" s="205"/>
      <c r="O34" s="205"/>
      <c r="P34" s="174"/>
      <c r="Q34" s="203"/>
      <c r="R34" s="203"/>
      <c r="S34" s="203"/>
      <c r="T34" s="203"/>
      <c r="U34" s="203"/>
      <c r="V34" s="203"/>
      <c r="W34" s="174"/>
      <c r="X34" s="203"/>
      <c r="Y34" s="203"/>
      <c r="Z34" s="203"/>
      <c r="AA34" s="203"/>
      <c r="AB34" s="203"/>
      <c r="AC34" s="203"/>
      <c r="AD34" s="203"/>
      <c r="AE34" s="203"/>
      <c r="AF34" s="203"/>
      <c r="AG34" s="203"/>
      <c r="AH34" s="202"/>
      <c r="AI34" s="202"/>
      <c r="AJ34" s="202"/>
      <c r="AK34" s="202"/>
      <c r="AL34" s="202"/>
      <c r="AM34" s="202"/>
      <c r="AN34" s="202"/>
      <c r="AO34" s="204"/>
      <c r="AP34" s="204"/>
      <c r="AQ34" s="202"/>
      <c r="AR34" s="202"/>
      <c r="AS34" s="202"/>
      <c r="AT34" s="202"/>
      <c r="AU34" s="202"/>
      <c r="AV34" s="202"/>
      <c r="AW34" s="202"/>
      <c r="AX34" s="202"/>
      <c r="AY34" s="202"/>
      <c r="AZ34" s="202"/>
      <c r="BA34" s="202"/>
      <c r="BB34" s="202"/>
      <c r="BC34" s="16"/>
      <c r="BD34" s="16"/>
      <c r="BE34" s="418"/>
      <c r="BF34"/>
    </row>
    <row r="35" spans="1:59" s="5" customFormat="1" ht="15" customHeight="1" x14ac:dyDescent="0.2">
      <c r="A35"/>
      <c r="B35" s="362"/>
      <c r="C35" s="204"/>
      <c r="D35" s="205"/>
      <c r="E35" s="205"/>
      <c r="F35" s="205"/>
      <c r="G35" s="205"/>
      <c r="H35" s="205"/>
      <c r="I35" s="205"/>
      <c r="J35" s="205"/>
      <c r="K35" s="205"/>
      <c r="L35" s="205"/>
      <c r="M35" s="205"/>
      <c r="N35" s="205"/>
      <c r="O35" s="205"/>
      <c r="P35" s="174"/>
      <c r="Q35" s="203"/>
      <c r="R35" s="203"/>
      <c r="S35" s="203"/>
      <c r="T35" s="203"/>
      <c r="U35" s="203"/>
      <c r="V35" s="203"/>
      <c r="W35" s="174"/>
      <c r="X35" s="203"/>
      <c r="Y35" s="203"/>
      <c r="Z35" s="203"/>
      <c r="AA35" s="203"/>
      <c r="AB35" s="203"/>
      <c r="AC35" s="203"/>
      <c r="AD35" s="203"/>
      <c r="AE35" s="203"/>
      <c r="AF35" s="203"/>
      <c r="AG35" s="203"/>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16"/>
      <c r="BD35" s="16"/>
      <c r="BE35" s="418"/>
      <c r="BF35"/>
    </row>
    <row r="36" spans="1:59" s="5" customFormat="1" ht="15" customHeight="1" x14ac:dyDescent="0.2">
      <c r="A36"/>
      <c r="B36" s="362"/>
      <c r="C36" s="204"/>
      <c r="D36" s="205"/>
      <c r="E36" s="205"/>
      <c r="F36" s="205"/>
      <c r="G36" s="205"/>
      <c r="H36" s="205"/>
      <c r="I36" s="205"/>
      <c r="J36" s="205"/>
      <c r="K36" s="205"/>
      <c r="L36" s="205"/>
      <c r="M36" s="205"/>
      <c r="N36" s="205"/>
      <c r="O36" s="205"/>
      <c r="P36" s="174"/>
      <c r="Q36" s="203"/>
      <c r="R36" s="203"/>
      <c r="S36" s="203"/>
      <c r="T36" s="203"/>
      <c r="U36" s="203"/>
      <c r="V36" s="203"/>
      <c r="W36" s="174"/>
      <c r="X36" s="203"/>
      <c r="Y36" s="203"/>
      <c r="Z36" s="203"/>
      <c r="AA36" s="203"/>
      <c r="AB36" s="203"/>
      <c r="AC36" s="203"/>
      <c r="AD36" s="203"/>
      <c r="AE36" s="203"/>
      <c r="AF36" s="203"/>
      <c r="AG36" s="203"/>
      <c r="AH36" s="202"/>
      <c r="AI36" s="202"/>
      <c r="AJ36" s="202"/>
      <c r="AK36" s="202"/>
      <c r="AL36" s="202"/>
      <c r="AM36" s="202"/>
      <c r="AN36" s="202"/>
      <c r="AO36" s="202"/>
      <c r="AP36" s="202"/>
      <c r="AQ36" s="202"/>
      <c r="AR36" s="202"/>
      <c r="AS36" s="202"/>
      <c r="AT36" s="202"/>
      <c r="AU36" s="202"/>
      <c r="AV36" s="202"/>
      <c r="AW36" s="202"/>
      <c r="AX36" s="202"/>
      <c r="AY36" s="202"/>
      <c r="AZ36" s="202"/>
      <c r="BA36" s="202"/>
      <c r="BB36" s="202"/>
      <c r="BC36" s="16"/>
      <c r="BD36" s="16"/>
      <c r="BE36" s="418"/>
      <c r="BF36"/>
    </row>
    <row r="37" spans="1:59" s="5" customFormat="1" ht="15" customHeight="1" thickBot="1" x14ac:dyDescent="0.25">
      <c r="A37"/>
      <c r="B37" s="364"/>
      <c r="C37" s="365"/>
      <c r="D37" s="366"/>
      <c r="E37" s="366"/>
      <c r="F37" s="366"/>
      <c r="G37" s="366"/>
      <c r="H37" s="366"/>
      <c r="I37" s="366"/>
      <c r="J37" s="366"/>
      <c r="K37" s="366"/>
      <c r="L37" s="366"/>
      <c r="M37" s="366"/>
      <c r="N37" s="366"/>
      <c r="O37" s="366"/>
      <c r="P37" s="367"/>
      <c r="Q37" s="368"/>
      <c r="R37" s="368"/>
      <c r="S37" s="368"/>
      <c r="T37" s="368"/>
      <c r="U37" s="368"/>
      <c r="V37" s="368"/>
      <c r="W37" s="367"/>
      <c r="X37" s="368"/>
      <c r="Y37" s="368"/>
      <c r="Z37" s="368"/>
      <c r="AA37" s="368"/>
      <c r="AB37" s="368"/>
      <c r="AC37" s="368"/>
      <c r="AD37" s="368"/>
      <c r="AE37" s="368"/>
      <c r="AF37" s="368"/>
      <c r="AG37" s="368"/>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419"/>
      <c r="BD37" s="419"/>
      <c r="BE37" s="420"/>
      <c r="BF37"/>
    </row>
    <row r="38" spans="1:59" s="209" customFormat="1" ht="13.5" customHeight="1" x14ac:dyDescent="0.2">
      <c r="B38" s="221"/>
      <c r="C38" s="221"/>
      <c r="D38" s="221"/>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18"/>
      <c r="BF38" s="158"/>
      <c r="BG38"/>
    </row>
    <row r="39" spans="1:59" s="209" customFormat="1" ht="13.5" customHeight="1" x14ac:dyDescent="0.2">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18"/>
      <c r="BF39" s="158"/>
      <c r="BG39"/>
    </row>
    <row r="40" spans="1:59" s="282" customFormat="1" ht="14.4" x14ac:dyDescent="0.2">
      <c r="A40" s="279"/>
      <c r="B40" s="296"/>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1"/>
      <c r="BF40" s="279"/>
    </row>
    <row r="41" spans="1:59" s="282" customFormat="1" ht="13.5" customHeight="1" x14ac:dyDescent="0.2">
      <c r="A41" s="283"/>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5"/>
      <c r="BD41" s="285"/>
      <c r="BE41" s="279"/>
      <c r="BF41" s="279"/>
    </row>
    <row r="42" spans="1:59" s="282" customFormat="1" ht="13.5" customHeight="1" x14ac:dyDescent="0.2">
      <c r="A42" s="283"/>
      <c r="B42" s="284" t="s">
        <v>225</v>
      </c>
      <c r="C42" s="288"/>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5"/>
      <c r="BD42" s="285"/>
      <c r="BE42" s="279"/>
      <c r="BF42" s="279"/>
    </row>
    <row r="43" spans="1:59" s="282" customFormat="1" ht="12" customHeight="1" thickBot="1" x14ac:dyDescent="0.25">
      <c r="A43" s="283"/>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5"/>
      <c r="BD43" s="285"/>
      <c r="BE43" s="279"/>
      <c r="BF43" s="279"/>
    </row>
    <row r="44" spans="1:59" s="282" customFormat="1" ht="15" customHeight="1" thickTop="1" x14ac:dyDescent="0.2">
      <c r="A44" s="283"/>
      <c r="B44" s="771" t="s">
        <v>224</v>
      </c>
      <c r="C44" s="772"/>
      <c r="D44" s="772"/>
      <c r="E44" s="772"/>
      <c r="F44" s="772"/>
      <c r="G44" s="772"/>
      <c r="H44" s="772"/>
      <c r="I44" s="765" t="s">
        <v>103</v>
      </c>
      <c r="J44" s="766"/>
      <c r="K44" s="766"/>
      <c r="L44" s="766"/>
      <c r="M44" s="766"/>
      <c r="N44" s="766"/>
      <c r="O44" s="766"/>
      <c r="P44" s="766"/>
      <c r="Q44" s="766"/>
      <c r="R44" s="766"/>
      <c r="S44" s="766"/>
      <c r="T44" s="766"/>
      <c r="U44" s="766"/>
      <c r="V44" s="766"/>
      <c r="W44" s="766"/>
      <c r="X44" s="766"/>
      <c r="Y44" s="766"/>
      <c r="Z44" s="766"/>
      <c r="AA44" s="766"/>
      <c r="AB44" s="766"/>
      <c r="AC44" s="766"/>
      <c r="AD44" s="766"/>
      <c r="AE44" s="767"/>
      <c r="AF44" s="775" t="s">
        <v>448</v>
      </c>
      <c r="AG44" s="772"/>
      <c r="AH44" s="772"/>
      <c r="AI44" s="772"/>
      <c r="AJ44" s="772"/>
      <c r="AK44" s="772"/>
      <c r="AL44" s="772"/>
      <c r="AM44" s="755" t="str">
        <f>IF(I44="選択してください","－",IF(I44="東京","第 1 ゾーン","第 2 ゾーン"))</f>
        <v>－</v>
      </c>
      <c r="AN44" s="756"/>
      <c r="AO44" s="756"/>
      <c r="AP44" s="756"/>
      <c r="AQ44" s="756"/>
      <c r="AR44" s="756"/>
      <c r="AS44" s="756"/>
      <c r="AT44" s="756"/>
      <c r="AU44" s="756"/>
      <c r="AV44" s="756"/>
      <c r="AW44" s="756"/>
      <c r="AX44" s="756"/>
      <c r="AY44" s="756"/>
      <c r="AZ44" s="756"/>
      <c r="BA44" s="756"/>
      <c r="BB44" s="756"/>
      <c r="BC44" s="756"/>
      <c r="BD44" s="756"/>
      <c r="BE44" s="757"/>
      <c r="BF44" s="279"/>
    </row>
    <row r="45" spans="1:59" s="282" customFormat="1" ht="15" customHeight="1" thickBot="1" x14ac:dyDescent="0.25">
      <c r="A45" s="283"/>
      <c r="B45" s="773"/>
      <c r="C45" s="774"/>
      <c r="D45" s="774"/>
      <c r="E45" s="774"/>
      <c r="F45" s="774"/>
      <c r="G45" s="774"/>
      <c r="H45" s="774"/>
      <c r="I45" s="768"/>
      <c r="J45" s="769"/>
      <c r="K45" s="769"/>
      <c r="L45" s="769"/>
      <c r="M45" s="769"/>
      <c r="N45" s="769"/>
      <c r="O45" s="769"/>
      <c r="P45" s="769"/>
      <c r="Q45" s="769"/>
      <c r="R45" s="769"/>
      <c r="S45" s="769"/>
      <c r="T45" s="769"/>
      <c r="U45" s="769"/>
      <c r="V45" s="769"/>
      <c r="W45" s="769"/>
      <c r="X45" s="769"/>
      <c r="Y45" s="769"/>
      <c r="Z45" s="769"/>
      <c r="AA45" s="769"/>
      <c r="AB45" s="769"/>
      <c r="AC45" s="769"/>
      <c r="AD45" s="769"/>
      <c r="AE45" s="770"/>
      <c r="AF45" s="776"/>
      <c r="AG45" s="774"/>
      <c r="AH45" s="774"/>
      <c r="AI45" s="774"/>
      <c r="AJ45" s="774"/>
      <c r="AK45" s="774"/>
      <c r="AL45" s="774"/>
      <c r="AM45" s="758"/>
      <c r="AN45" s="759"/>
      <c r="AO45" s="759"/>
      <c r="AP45" s="759"/>
      <c r="AQ45" s="759"/>
      <c r="AR45" s="759"/>
      <c r="AS45" s="759"/>
      <c r="AT45" s="759"/>
      <c r="AU45" s="759"/>
      <c r="AV45" s="759"/>
      <c r="AW45" s="759"/>
      <c r="AX45" s="759"/>
      <c r="AY45" s="759"/>
      <c r="AZ45" s="759"/>
      <c r="BA45" s="759"/>
      <c r="BB45" s="759"/>
      <c r="BC45" s="759"/>
      <c r="BD45" s="759"/>
      <c r="BE45" s="760"/>
      <c r="BF45" s="279"/>
    </row>
    <row r="46" spans="1:59" s="282" customFormat="1" ht="13.5" customHeight="1" thickTop="1" x14ac:dyDescent="0.2">
      <c r="A46" s="279"/>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86"/>
      <c r="AN46" s="286"/>
      <c r="AO46" s="286"/>
      <c r="AP46" s="232"/>
      <c r="AQ46" s="232"/>
      <c r="AR46" s="232"/>
      <c r="AS46" s="232"/>
      <c r="AT46" s="232"/>
      <c r="AU46" s="232"/>
      <c r="AV46" s="232"/>
      <c r="AW46" s="232"/>
      <c r="AX46" s="232"/>
      <c r="AY46" s="232"/>
      <c r="AZ46" s="232"/>
      <c r="BA46" s="232"/>
      <c r="BB46" s="232"/>
      <c r="BC46" s="232"/>
      <c r="BD46" s="232"/>
      <c r="BE46" s="232"/>
      <c r="BF46" s="279"/>
    </row>
    <row r="47" spans="1:59" customFormat="1" ht="13.2" customHeight="1" thickBot="1" x14ac:dyDescent="0.25">
      <c r="A47" s="158"/>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58"/>
    </row>
    <row r="48" spans="1:59" customFormat="1" ht="13.2" customHeight="1" thickTop="1" x14ac:dyDescent="0.2">
      <c r="A48" s="158"/>
      <c r="B48" s="741"/>
      <c r="C48" s="742"/>
      <c r="D48" s="742"/>
      <c r="E48" s="742"/>
      <c r="F48" s="742"/>
      <c r="G48" s="742"/>
      <c r="H48" s="743"/>
      <c r="I48" s="761" t="s">
        <v>167</v>
      </c>
      <c r="J48" s="762"/>
      <c r="K48" s="762"/>
      <c r="L48" s="762"/>
      <c r="M48" s="762"/>
      <c r="N48" s="762"/>
      <c r="O48" s="762"/>
      <c r="P48" s="762"/>
      <c r="Q48" s="762"/>
      <c r="R48" s="762"/>
      <c r="S48" s="762"/>
      <c r="T48" s="762"/>
      <c r="U48" s="762"/>
      <c r="V48" s="762"/>
      <c r="W48" s="762"/>
      <c r="X48" s="762"/>
      <c r="Y48" s="762"/>
      <c r="Z48" s="762"/>
      <c r="AA48" s="762"/>
      <c r="AB48" s="762"/>
      <c r="AC48" s="762"/>
      <c r="AD48" s="762"/>
      <c r="AE48" s="762"/>
      <c r="AF48" s="762"/>
      <c r="AG48" s="762"/>
      <c r="AH48" s="762"/>
      <c r="AI48" s="762"/>
      <c r="AJ48" s="762"/>
      <c r="AK48" s="762"/>
      <c r="AL48" s="762"/>
      <c r="AM48" s="751"/>
      <c r="AN48" s="752"/>
      <c r="AO48" s="752"/>
      <c r="AP48" s="747" t="s">
        <v>105</v>
      </c>
      <c r="AQ48" s="747"/>
      <c r="AR48" s="747"/>
      <c r="AS48" s="747"/>
      <c r="AT48" s="747"/>
      <c r="AU48" s="747"/>
      <c r="AV48" s="747"/>
      <c r="AW48" s="747"/>
      <c r="AX48" s="747"/>
      <c r="AY48" s="747"/>
      <c r="AZ48" s="747"/>
      <c r="BA48" s="747"/>
      <c r="BB48" s="747"/>
      <c r="BC48" s="747"/>
      <c r="BD48" s="747"/>
      <c r="BE48" s="748"/>
      <c r="BF48" s="158"/>
    </row>
    <row r="49" spans="1:89" customFormat="1" ht="13.2" customHeight="1" thickBot="1" x14ac:dyDescent="0.25">
      <c r="A49" s="158"/>
      <c r="B49" s="744"/>
      <c r="C49" s="745"/>
      <c r="D49" s="745"/>
      <c r="E49" s="745"/>
      <c r="F49" s="745"/>
      <c r="G49" s="745"/>
      <c r="H49" s="746"/>
      <c r="I49" s="763"/>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64"/>
      <c r="AL49" s="764"/>
      <c r="AM49" s="753"/>
      <c r="AN49" s="754"/>
      <c r="AO49" s="754"/>
      <c r="AP49" s="749"/>
      <c r="AQ49" s="749"/>
      <c r="AR49" s="749"/>
      <c r="AS49" s="749"/>
      <c r="AT49" s="749"/>
      <c r="AU49" s="749"/>
      <c r="AV49" s="749"/>
      <c r="AW49" s="749"/>
      <c r="AX49" s="749"/>
      <c r="AY49" s="749"/>
      <c r="AZ49" s="749"/>
      <c r="BA49" s="749"/>
      <c r="BB49" s="749"/>
      <c r="BC49" s="749"/>
      <c r="BD49" s="749"/>
      <c r="BE49" s="750"/>
      <c r="BF49" s="158"/>
    </row>
    <row r="50" spans="1:89" customFormat="1" ht="13.5" customHeight="1" thickTop="1" thickBot="1" x14ac:dyDescent="0.25">
      <c r="A50" s="158"/>
      <c r="B50" s="442"/>
      <c r="C50" s="710" t="str">
        <f>IF($I$44="選択してください","",IF($B$50="","",CONCATENATE(IF($I$44="石狩","93/","96/"),IF($B$50=1,18900,IF($B$50=4,18901,IF($B$50=3,18902,IF($B$50=2,18903)))))))</f>
        <v/>
      </c>
      <c r="D50" s="710"/>
      <c r="E50" s="710"/>
      <c r="F50" s="710"/>
      <c r="G50" s="372"/>
      <c r="H50" s="231"/>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3"/>
      <c r="AN50" s="233"/>
      <c r="AO50" s="233"/>
      <c r="AP50" s="234"/>
      <c r="AQ50" s="234"/>
      <c r="AR50" s="234"/>
      <c r="AS50" s="234"/>
      <c r="AT50" s="234"/>
      <c r="AU50" s="234"/>
      <c r="AV50" s="234"/>
      <c r="AW50" s="234"/>
      <c r="AX50" s="234"/>
      <c r="AY50" s="234"/>
      <c r="AZ50" s="234"/>
      <c r="BA50" s="234"/>
      <c r="BB50" s="234"/>
      <c r="BC50" s="234"/>
      <c r="BD50" s="234"/>
      <c r="BE50" s="234"/>
      <c r="BF50" s="158"/>
    </row>
    <row r="51" spans="1:89" customFormat="1" ht="13.5" customHeight="1" thickTop="1" x14ac:dyDescent="0.2">
      <c r="A51" s="158"/>
      <c r="B51" s="444" t="b">
        <v>0</v>
      </c>
      <c r="C51" s="186"/>
      <c r="D51" s="186"/>
      <c r="E51" s="186"/>
      <c r="F51" s="186"/>
      <c r="G51" s="186"/>
      <c r="H51" s="186"/>
      <c r="I51" s="718" t="s">
        <v>104</v>
      </c>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719"/>
      <c r="AJ51" s="719"/>
      <c r="AK51" s="719"/>
      <c r="AL51" s="720"/>
      <c r="AM51" s="180"/>
      <c r="AN51" s="180"/>
      <c r="AO51" s="180"/>
      <c r="AP51" s="180"/>
      <c r="AQ51" s="180"/>
      <c r="AR51" s="180"/>
      <c r="AS51" s="180"/>
      <c r="AT51" s="177"/>
      <c r="AU51" s="177"/>
      <c r="AV51" s="177"/>
      <c r="AW51" s="177"/>
      <c r="AX51" s="177"/>
      <c r="AY51" s="177"/>
      <c r="AZ51" s="177"/>
      <c r="BA51" s="9"/>
      <c r="BB51" s="10"/>
      <c r="BC51" s="9"/>
      <c r="BD51" s="9"/>
      <c r="BE51" s="9"/>
      <c r="BF51" s="9"/>
      <c r="BG51" s="9"/>
    </row>
    <row r="52" spans="1:89" customFormat="1" ht="13.5" customHeight="1" x14ac:dyDescent="0.2">
      <c r="A52" s="158"/>
      <c r="B52" s="186"/>
      <c r="C52" s="186"/>
      <c r="D52" s="186"/>
      <c r="E52" s="186"/>
      <c r="F52" s="186"/>
      <c r="G52" s="186"/>
      <c r="H52" s="186"/>
      <c r="I52" s="721"/>
      <c r="J52" s="722"/>
      <c r="K52" s="722"/>
      <c r="L52" s="722"/>
      <c r="M52" s="722"/>
      <c r="N52" s="722"/>
      <c r="O52" s="722"/>
      <c r="P52" s="722"/>
      <c r="Q52" s="722"/>
      <c r="R52" s="722"/>
      <c r="S52" s="722"/>
      <c r="T52" s="722"/>
      <c r="U52" s="722"/>
      <c r="V52" s="722"/>
      <c r="W52" s="722"/>
      <c r="X52" s="722"/>
      <c r="Y52" s="722"/>
      <c r="Z52" s="722"/>
      <c r="AA52" s="722"/>
      <c r="AB52" s="722"/>
      <c r="AC52" s="722"/>
      <c r="AD52" s="722"/>
      <c r="AE52" s="722"/>
      <c r="AF52" s="722"/>
      <c r="AG52" s="722"/>
      <c r="AH52" s="722"/>
      <c r="AI52" s="722"/>
      <c r="AJ52" s="722"/>
      <c r="AK52" s="722"/>
      <c r="AL52" s="723"/>
      <c r="AM52" s="180"/>
      <c r="AN52" s="180"/>
      <c r="AO52" s="180"/>
      <c r="AP52" s="180"/>
      <c r="AQ52" s="180"/>
      <c r="AR52" s="180"/>
      <c r="AS52" s="180"/>
      <c r="AT52" s="176"/>
      <c r="AU52" s="176"/>
      <c r="AV52" s="176"/>
      <c r="AW52" s="176"/>
      <c r="AX52" s="176"/>
      <c r="AY52" s="176"/>
      <c r="AZ52" s="176"/>
      <c r="BA52" s="9"/>
      <c r="BB52" s="10"/>
      <c r="BC52" s="9"/>
      <c r="BD52" s="9"/>
      <c r="BE52" s="9"/>
      <c r="BF52" s="9"/>
      <c r="BG52" s="9"/>
    </row>
    <row r="53" spans="1:89" customFormat="1" ht="14.4" x14ac:dyDescent="0.2">
      <c r="A53" s="177"/>
      <c r="B53" s="186"/>
      <c r="C53" s="186"/>
      <c r="D53" s="186"/>
      <c r="E53" s="186"/>
      <c r="F53" s="186"/>
      <c r="G53" s="186"/>
      <c r="H53" s="186"/>
      <c r="I53" s="707"/>
      <c r="J53" s="708"/>
      <c r="K53" s="708"/>
      <c r="L53" s="708"/>
      <c r="M53" s="708"/>
      <c r="N53" s="708"/>
      <c r="O53" s="708"/>
      <c r="P53" s="712" t="s">
        <v>171</v>
      </c>
      <c r="Q53" s="713"/>
      <c r="R53" s="713"/>
      <c r="S53" s="713"/>
      <c r="T53" s="713"/>
      <c r="U53" s="713"/>
      <c r="V53" s="713"/>
      <c r="W53" s="713"/>
      <c r="X53" s="713"/>
      <c r="Y53" s="713"/>
      <c r="Z53" s="713"/>
      <c r="AA53" s="713"/>
      <c r="AB53" s="713"/>
      <c r="AC53" s="713"/>
      <c r="AD53" s="713"/>
      <c r="AE53" s="713"/>
      <c r="AF53" s="713"/>
      <c r="AG53" s="713"/>
      <c r="AH53" s="713"/>
      <c r="AI53" s="713"/>
      <c r="AJ53" s="713"/>
      <c r="AK53" s="713"/>
      <c r="AL53" s="714"/>
      <c r="AM53" s="373"/>
      <c r="AN53" s="709"/>
      <c r="AO53" s="181"/>
      <c r="AP53" s="181"/>
      <c r="AQ53" s="181"/>
      <c r="AR53" s="181"/>
      <c r="AS53" s="181"/>
      <c r="AT53" s="179"/>
      <c r="AU53" s="179"/>
      <c r="AV53" s="179"/>
      <c r="AW53" s="179"/>
      <c r="AX53" s="179"/>
      <c r="AY53" s="179"/>
      <c r="AZ53" s="179"/>
      <c r="BA53" s="9"/>
      <c r="BB53" s="10"/>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row>
    <row r="54" spans="1:89" customFormat="1" ht="13.2" customHeight="1" x14ac:dyDescent="0.2">
      <c r="A54" s="158"/>
      <c r="B54" s="186"/>
      <c r="C54" s="186"/>
      <c r="D54" s="186"/>
      <c r="E54" s="186"/>
      <c r="F54" s="186"/>
      <c r="G54" s="186"/>
      <c r="H54" s="186"/>
      <c r="I54" s="707"/>
      <c r="J54" s="708"/>
      <c r="K54" s="708"/>
      <c r="L54" s="708"/>
      <c r="M54" s="708"/>
      <c r="N54" s="708"/>
      <c r="O54" s="708"/>
      <c r="P54" s="715"/>
      <c r="Q54" s="716"/>
      <c r="R54" s="716"/>
      <c r="S54" s="716"/>
      <c r="T54" s="716"/>
      <c r="U54" s="716"/>
      <c r="V54" s="716"/>
      <c r="W54" s="716"/>
      <c r="X54" s="716"/>
      <c r="Y54" s="716"/>
      <c r="Z54" s="716"/>
      <c r="AA54" s="716"/>
      <c r="AB54" s="716"/>
      <c r="AC54" s="716"/>
      <c r="AD54" s="716"/>
      <c r="AE54" s="716"/>
      <c r="AF54" s="716"/>
      <c r="AG54" s="716"/>
      <c r="AH54" s="716"/>
      <c r="AI54" s="716"/>
      <c r="AJ54" s="716"/>
      <c r="AK54" s="716"/>
      <c r="AL54" s="717"/>
      <c r="AM54" s="373"/>
      <c r="AN54" s="709"/>
      <c r="AO54" s="181"/>
      <c r="AP54" s="181"/>
      <c r="AQ54" s="181"/>
      <c r="AR54" s="181"/>
      <c r="AS54" s="181"/>
      <c r="AT54" s="179"/>
      <c r="AU54" s="179"/>
      <c r="AV54" s="179"/>
      <c r="AW54" s="179"/>
      <c r="AX54" s="179"/>
      <c r="AY54" s="179"/>
      <c r="AZ54" s="179"/>
      <c r="BA54" s="9"/>
      <c r="BB54" s="10"/>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row>
    <row r="55" spans="1:89" customFormat="1" ht="13.5" customHeight="1" x14ac:dyDescent="0.2">
      <c r="A55" s="178"/>
      <c r="B55" s="186"/>
      <c r="C55" s="186"/>
      <c r="D55" s="186"/>
      <c r="E55" s="186"/>
      <c r="F55" s="186"/>
      <c r="G55" s="186"/>
      <c r="H55" s="186"/>
      <c r="I55" s="705"/>
      <c r="J55" s="706"/>
      <c r="K55" s="706"/>
      <c r="L55" s="706"/>
      <c r="M55" s="706"/>
      <c r="N55" s="706"/>
      <c r="O55" s="706"/>
      <c r="P55" s="712" t="s">
        <v>172</v>
      </c>
      <c r="Q55" s="713"/>
      <c r="R55" s="713"/>
      <c r="S55" s="713"/>
      <c r="T55" s="713"/>
      <c r="U55" s="713"/>
      <c r="V55" s="713"/>
      <c r="W55" s="713"/>
      <c r="X55" s="713"/>
      <c r="Y55" s="713"/>
      <c r="Z55" s="713"/>
      <c r="AA55" s="713"/>
      <c r="AB55" s="713"/>
      <c r="AC55" s="713"/>
      <c r="AD55" s="713"/>
      <c r="AE55" s="713"/>
      <c r="AF55" s="713"/>
      <c r="AG55" s="713"/>
      <c r="AH55" s="713"/>
      <c r="AI55" s="713"/>
      <c r="AJ55" s="713"/>
      <c r="AK55" s="713"/>
      <c r="AL55" s="714"/>
      <c r="AM55" s="181"/>
      <c r="AN55" s="181"/>
      <c r="AO55" s="181"/>
      <c r="AP55" s="181"/>
      <c r="AQ55" s="181"/>
      <c r="AR55" s="181"/>
      <c r="AS55" s="181"/>
      <c r="AT55" s="180"/>
      <c r="AU55" s="180"/>
      <c r="AV55" s="180"/>
      <c r="AW55" s="180"/>
      <c r="AX55" s="180"/>
      <c r="AY55" s="180"/>
      <c r="AZ55" s="180"/>
      <c r="BA55" s="9"/>
      <c r="BB55" s="10"/>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row>
    <row r="56" spans="1:89" customFormat="1" ht="13.5" customHeight="1" x14ac:dyDescent="0.2">
      <c r="A56" s="178"/>
      <c r="B56" s="186"/>
      <c r="C56" s="186"/>
      <c r="D56" s="186"/>
      <c r="E56" s="186"/>
      <c r="F56" s="186"/>
      <c r="G56" s="186"/>
      <c r="H56" s="186"/>
      <c r="I56" s="705"/>
      <c r="J56" s="706"/>
      <c r="K56" s="706"/>
      <c r="L56" s="706"/>
      <c r="M56" s="706"/>
      <c r="N56" s="706"/>
      <c r="O56" s="706"/>
      <c r="P56" s="715"/>
      <c r="Q56" s="716"/>
      <c r="R56" s="716"/>
      <c r="S56" s="716"/>
      <c r="T56" s="716"/>
      <c r="U56" s="716"/>
      <c r="V56" s="716"/>
      <c r="W56" s="716"/>
      <c r="X56" s="716"/>
      <c r="Y56" s="716"/>
      <c r="Z56" s="716"/>
      <c r="AA56" s="716"/>
      <c r="AB56" s="716"/>
      <c r="AC56" s="716"/>
      <c r="AD56" s="716"/>
      <c r="AE56" s="716"/>
      <c r="AF56" s="716"/>
      <c r="AG56" s="716"/>
      <c r="AH56" s="716"/>
      <c r="AI56" s="716"/>
      <c r="AJ56" s="716"/>
      <c r="AK56" s="716"/>
      <c r="AL56" s="717"/>
      <c r="AM56" s="181"/>
      <c r="AN56" s="181"/>
      <c r="AO56" s="181"/>
      <c r="AP56" s="181"/>
      <c r="AQ56" s="181"/>
      <c r="AR56" s="181"/>
      <c r="AS56" s="181"/>
      <c r="AT56" s="180"/>
      <c r="AU56" s="180"/>
      <c r="AV56" s="180"/>
      <c r="AW56" s="180"/>
      <c r="AX56" s="180"/>
      <c r="AY56" s="180"/>
      <c r="AZ56" s="180"/>
      <c r="BA56" s="9"/>
      <c r="BB56" s="10"/>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row>
    <row r="57" spans="1:89" customFormat="1" ht="13.5" customHeight="1" x14ac:dyDescent="0.2">
      <c r="A57" s="178"/>
      <c r="B57" s="186"/>
      <c r="C57" s="186"/>
      <c r="D57" s="186"/>
      <c r="E57" s="186"/>
      <c r="F57" s="186"/>
      <c r="G57" s="186"/>
      <c r="H57" s="186"/>
      <c r="I57" s="728"/>
      <c r="J57" s="729"/>
      <c r="K57" s="729"/>
      <c r="L57" s="729"/>
      <c r="M57" s="729"/>
      <c r="N57" s="729"/>
      <c r="O57" s="729"/>
      <c r="P57" s="712" t="s">
        <v>173</v>
      </c>
      <c r="Q57" s="713"/>
      <c r="R57" s="713"/>
      <c r="S57" s="713"/>
      <c r="T57" s="713"/>
      <c r="U57" s="713"/>
      <c r="V57" s="713"/>
      <c r="W57" s="713"/>
      <c r="X57" s="713"/>
      <c r="Y57" s="713"/>
      <c r="Z57" s="713"/>
      <c r="AA57" s="713"/>
      <c r="AB57" s="713"/>
      <c r="AC57" s="713"/>
      <c r="AD57" s="713"/>
      <c r="AE57" s="713"/>
      <c r="AF57" s="713"/>
      <c r="AG57" s="713"/>
      <c r="AH57" s="713"/>
      <c r="AI57" s="713"/>
      <c r="AJ57" s="713"/>
      <c r="AK57" s="713"/>
      <c r="AL57" s="714"/>
      <c r="AM57" s="181"/>
      <c r="AN57" s="181"/>
      <c r="AO57" s="181"/>
      <c r="AP57" s="181"/>
      <c r="AQ57" s="181"/>
      <c r="AR57" s="181"/>
      <c r="AS57" s="181"/>
      <c r="AT57" s="178"/>
      <c r="AU57" s="178"/>
      <c r="AV57" s="178"/>
      <c r="AW57" s="178"/>
      <c r="AX57" s="178"/>
      <c r="AY57" s="178"/>
      <c r="AZ57" s="178"/>
      <c r="BA57" s="9"/>
      <c r="BB57" s="10"/>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row>
    <row r="58" spans="1:89" customFormat="1" ht="13.5" customHeight="1" x14ac:dyDescent="0.2">
      <c r="A58" s="178"/>
      <c r="B58" s="186"/>
      <c r="C58" s="186"/>
      <c r="D58" s="186"/>
      <c r="E58" s="186"/>
      <c r="F58" s="186"/>
      <c r="G58" s="186"/>
      <c r="H58" s="186"/>
      <c r="I58" s="728"/>
      <c r="J58" s="729"/>
      <c r="K58" s="729"/>
      <c r="L58" s="729"/>
      <c r="M58" s="729"/>
      <c r="N58" s="729"/>
      <c r="O58" s="729"/>
      <c r="P58" s="715"/>
      <c r="Q58" s="716"/>
      <c r="R58" s="716"/>
      <c r="S58" s="716"/>
      <c r="T58" s="716"/>
      <c r="U58" s="716"/>
      <c r="V58" s="716"/>
      <c r="W58" s="716"/>
      <c r="X58" s="716"/>
      <c r="Y58" s="716"/>
      <c r="Z58" s="716"/>
      <c r="AA58" s="716"/>
      <c r="AB58" s="716"/>
      <c r="AC58" s="716"/>
      <c r="AD58" s="716"/>
      <c r="AE58" s="716"/>
      <c r="AF58" s="716"/>
      <c r="AG58" s="716"/>
      <c r="AH58" s="716"/>
      <c r="AI58" s="716"/>
      <c r="AJ58" s="716"/>
      <c r="AK58" s="716"/>
      <c r="AL58" s="717"/>
      <c r="AM58" s="181"/>
      <c r="AN58" s="181"/>
      <c r="AO58" s="181"/>
      <c r="AP58" s="181"/>
      <c r="AQ58" s="181"/>
      <c r="AR58" s="181"/>
      <c r="AS58" s="181"/>
      <c r="AT58" s="181"/>
      <c r="AU58" s="181"/>
      <c r="AV58" s="181"/>
      <c r="AW58" s="181"/>
      <c r="AX58" s="181"/>
      <c r="AY58" s="181"/>
      <c r="AZ58" s="181"/>
      <c r="BA58" s="9"/>
      <c r="BB58" s="10"/>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row>
    <row r="59" spans="1:89" customFormat="1" ht="13.5" customHeight="1" x14ac:dyDescent="0.2">
      <c r="A59" s="178"/>
      <c r="B59" s="186"/>
      <c r="C59" s="186"/>
      <c r="D59" s="186"/>
      <c r="E59" s="186"/>
      <c r="F59" s="186"/>
      <c r="G59" s="186"/>
      <c r="H59" s="186"/>
      <c r="I59" s="724"/>
      <c r="J59" s="725"/>
      <c r="K59" s="725"/>
      <c r="L59" s="725"/>
      <c r="M59" s="725"/>
      <c r="N59" s="725"/>
      <c r="O59" s="725"/>
      <c r="P59" s="730" t="s">
        <v>174</v>
      </c>
      <c r="Q59" s="731"/>
      <c r="R59" s="731"/>
      <c r="S59" s="731"/>
      <c r="T59" s="731"/>
      <c r="U59" s="731"/>
      <c r="V59" s="731"/>
      <c r="W59" s="731"/>
      <c r="X59" s="731"/>
      <c r="Y59" s="731"/>
      <c r="Z59" s="731"/>
      <c r="AA59" s="731"/>
      <c r="AB59" s="731"/>
      <c r="AC59" s="731"/>
      <c r="AD59" s="731"/>
      <c r="AE59" s="731"/>
      <c r="AF59" s="731"/>
      <c r="AG59" s="731"/>
      <c r="AH59" s="731"/>
      <c r="AI59" s="731"/>
      <c r="AJ59" s="731"/>
      <c r="AK59" s="731"/>
      <c r="AL59" s="732"/>
      <c r="AM59" s="287"/>
      <c r="AN59" s="287"/>
      <c r="AO59" s="287"/>
      <c r="AP59" s="287"/>
      <c r="AQ59" s="287"/>
      <c r="AR59" s="287"/>
      <c r="AS59" s="287"/>
      <c r="AT59" s="181"/>
      <c r="AU59" s="181"/>
      <c r="AV59" s="181"/>
      <c r="AW59" s="181"/>
      <c r="AX59" s="181"/>
      <c r="AY59" s="181"/>
      <c r="AZ59" s="181"/>
      <c r="BA59" s="9"/>
      <c r="BB59" s="10"/>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row>
    <row r="60" spans="1:89" customFormat="1" ht="13.5" customHeight="1" thickBot="1" x14ac:dyDescent="0.25">
      <c r="A60" s="181"/>
      <c r="B60" s="186"/>
      <c r="C60" s="186"/>
      <c r="D60" s="186"/>
      <c r="E60" s="186"/>
      <c r="F60" s="186"/>
      <c r="G60" s="186"/>
      <c r="H60" s="186"/>
      <c r="I60" s="726"/>
      <c r="J60" s="727"/>
      <c r="K60" s="727"/>
      <c r="L60" s="727"/>
      <c r="M60" s="727"/>
      <c r="N60" s="727"/>
      <c r="O60" s="727"/>
      <c r="P60" s="733"/>
      <c r="Q60" s="734"/>
      <c r="R60" s="734"/>
      <c r="S60" s="734"/>
      <c r="T60" s="734"/>
      <c r="U60" s="734"/>
      <c r="V60" s="734"/>
      <c r="W60" s="734"/>
      <c r="X60" s="734"/>
      <c r="Y60" s="734"/>
      <c r="Z60" s="734"/>
      <c r="AA60" s="734"/>
      <c r="AB60" s="734"/>
      <c r="AC60" s="734"/>
      <c r="AD60" s="734"/>
      <c r="AE60" s="734"/>
      <c r="AF60" s="734"/>
      <c r="AG60" s="734"/>
      <c r="AH60" s="734"/>
      <c r="AI60" s="734"/>
      <c r="AJ60" s="734"/>
      <c r="AK60" s="734"/>
      <c r="AL60" s="735"/>
      <c r="AM60" s="287"/>
      <c r="AN60" s="287"/>
      <c r="AO60" s="287"/>
      <c r="AP60" s="287"/>
      <c r="AQ60" s="287"/>
      <c r="AR60" s="287"/>
      <c r="AS60" s="287"/>
      <c r="AT60" s="182"/>
      <c r="AU60" s="182"/>
      <c r="AV60" s="182"/>
      <c r="AW60" s="182"/>
      <c r="AX60" s="182"/>
      <c r="AY60" s="182"/>
      <c r="AZ60" s="182"/>
      <c r="BA60" s="9"/>
      <c r="BB60" s="10"/>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row>
    <row r="61" spans="1:89" customFormat="1" ht="15" customHeight="1" thickTop="1" x14ac:dyDescent="0.2">
      <c r="A61" s="181"/>
      <c r="B61" s="186"/>
      <c r="C61" s="186"/>
      <c r="D61" s="186"/>
      <c r="E61" s="186"/>
      <c r="F61" s="186"/>
      <c r="G61" s="186"/>
      <c r="H61" s="186"/>
      <c r="I61" s="224"/>
      <c r="J61" s="224"/>
      <c r="K61" s="224"/>
      <c r="L61" s="224"/>
      <c r="M61" s="224"/>
      <c r="N61" s="224"/>
      <c r="O61" s="224"/>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182"/>
      <c r="AU61" s="182"/>
      <c r="AV61" s="182"/>
      <c r="AW61" s="182"/>
      <c r="AX61" s="182"/>
      <c r="AY61" s="182"/>
      <c r="AZ61" s="182"/>
      <c r="BA61" s="9"/>
      <c r="BB61" s="10"/>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row>
    <row r="62" spans="1:89" s="252" customFormat="1" ht="15" customHeight="1" x14ac:dyDescent="0.2">
      <c r="A62" s="291"/>
      <c r="B62" s="289"/>
      <c r="C62" s="289"/>
      <c r="D62" s="289"/>
      <c r="E62" s="289"/>
      <c r="F62" s="289"/>
      <c r="G62" s="289"/>
      <c r="H62" s="289"/>
      <c r="I62" s="292"/>
      <c r="J62" s="292"/>
      <c r="K62" s="292"/>
      <c r="L62" s="292"/>
      <c r="M62" s="292"/>
      <c r="N62" s="292"/>
      <c r="O62" s="292"/>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0"/>
      <c r="AU62" s="290"/>
      <c r="AV62" s="290"/>
      <c r="AW62" s="290"/>
      <c r="AX62" s="290"/>
      <c r="AY62" s="290"/>
      <c r="AZ62" s="290"/>
      <c r="BA62" s="294"/>
      <c r="BB62" s="295"/>
      <c r="BC62" s="294"/>
      <c r="BD62" s="294"/>
      <c r="BE62" s="294"/>
      <c r="BF62" s="294"/>
    </row>
    <row r="63" spans="1:89" customFormat="1" ht="15" customHeight="1" thickBot="1" x14ac:dyDescent="0.25">
      <c r="A63" s="182"/>
      <c r="B63" s="186"/>
      <c r="C63" s="186"/>
      <c r="D63" s="186"/>
      <c r="E63" s="186"/>
      <c r="F63" s="186"/>
      <c r="G63" s="186"/>
      <c r="H63" s="186"/>
      <c r="I63" s="224"/>
      <c r="J63" s="224"/>
      <c r="K63" s="224"/>
      <c r="L63" s="224"/>
      <c r="M63" s="224"/>
      <c r="N63" s="224"/>
      <c r="O63" s="224"/>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182"/>
      <c r="AU63" s="182"/>
      <c r="AV63" s="182"/>
      <c r="AW63" s="182"/>
      <c r="AX63" s="182"/>
      <c r="AY63" s="182"/>
      <c r="AZ63" s="182"/>
      <c r="BA63" s="9"/>
      <c r="BB63" s="10"/>
      <c r="BC63" s="9"/>
      <c r="BD63" s="9"/>
      <c r="BE63" s="9"/>
      <c r="BF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row>
    <row r="64" spans="1:89" customFormat="1" ht="13.5" customHeight="1" thickTop="1" x14ac:dyDescent="0.2">
      <c r="A64" s="182"/>
      <c r="B64" s="779"/>
      <c r="C64" s="780"/>
      <c r="D64" s="780"/>
      <c r="E64" s="780"/>
      <c r="F64" s="780"/>
      <c r="G64" s="780"/>
      <c r="H64" s="781"/>
      <c r="I64" s="785" t="s">
        <v>202</v>
      </c>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51"/>
      <c r="AN64" s="752"/>
      <c r="AO64" s="752"/>
      <c r="AP64" s="271"/>
      <c r="AQ64" s="271"/>
      <c r="AR64" s="271"/>
      <c r="AS64" s="271"/>
      <c r="AT64" s="271"/>
      <c r="AU64" s="271"/>
      <c r="AV64" s="271"/>
      <c r="AW64" s="271"/>
      <c r="AX64" s="271"/>
      <c r="AY64" s="271"/>
      <c r="AZ64" s="271"/>
      <c r="BA64" s="271"/>
      <c r="BB64" s="271"/>
      <c r="BC64" s="271"/>
      <c r="BD64" s="271"/>
      <c r="BE64" s="272"/>
      <c r="BF64" s="158"/>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row>
    <row r="65" spans="1:89" customFormat="1" ht="13.5" customHeight="1" x14ac:dyDescent="0.2">
      <c r="A65" s="182"/>
      <c r="B65" s="782"/>
      <c r="C65" s="783"/>
      <c r="D65" s="783"/>
      <c r="E65" s="783"/>
      <c r="F65" s="783"/>
      <c r="G65" s="783"/>
      <c r="H65" s="784"/>
      <c r="I65" s="787"/>
      <c r="J65" s="788"/>
      <c r="K65" s="788"/>
      <c r="L65" s="788"/>
      <c r="M65" s="788"/>
      <c r="N65" s="788"/>
      <c r="O65" s="788"/>
      <c r="P65" s="788"/>
      <c r="Q65" s="788"/>
      <c r="R65" s="788"/>
      <c r="S65" s="788"/>
      <c r="T65" s="788"/>
      <c r="U65" s="788"/>
      <c r="V65" s="788"/>
      <c r="W65" s="788"/>
      <c r="X65" s="788"/>
      <c r="Y65" s="788"/>
      <c r="Z65" s="788"/>
      <c r="AA65" s="788"/>
      <c r="AB65" s="788"/>
      <c r="AC65" s="788"/>
      <c r="AD65" s="788"/>
      <c r="AE65" s="788"/>
      <c r="AF65" s="788"/>
      <c r="AG65" s="788"/>
      <c r="AH65" s="788"/>
      <c r="AI65" s="788"/>
      <c r="AJ65" s="788"/>
      <c r="AK65" s="788"/>
      <c r="AL65" s="788"/>
      <c r="AM65" s="800"/>
      <c r="AN65" s="801"/>
      <c r="AO65" s="801"/>
      <c r="AP65" s="798" t="s">
        <v>208</v>
      </c>
      <c r="AQ65" s="798"/>
      <c r="AR65" s="798"/>
      <c r="AS65" s="798"/>
      <c r="AT65" s="798"/>
      <c r="AU65" s="798"/>
      <c r="AV65" s="798"/>
      <c r="AW65" s="798"/>
      <c r="AX65" s="798"/>
      <c r="AY65" s="798"/>
      <c r="AZ65" s="798"/>
      <c r="BA65" s="798"/>
      <c r="BB65" s="798"/>
      <c r="BC65" s="798"/>
      <c r="BD65" s="798"/>
      <c r="BE65" s="799"/>
      <c r="BF65" s="158"/>
    </row>
    <row r="66" spans="1:89" customFormat="1" ht="13.5" customHeight="1" x14ac:dyDescent="0.2">
      <c r="A66" s="182"/>
      <c r="B66" s="792"/>
      <c r="C66" s="793"/>
      <c r="D66" s="793"/>
      <c r="E66" s="793"/>
      <c r="F66" s="793"/>
      <c r="G66" s="793"/>
      <c r="H66" s="794"/>
      <c r="I66" s="802" t="s">
        <v>203</v>
      </c>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0"/>
      <c r="AN66" s="801"/>
      <c r="AO66" s="801"/>
      <c r="AP66" s="798"/>
      <c r="AQ66" s="798"/>
      <c r="AR66" s="798"/>
      <c r="AS66" s="798"/>
      <c r="AT66" s="798"/>
      <c r="AU66" s="798"/>
      <c r="AV66" s="798"/>
      <c r="AW66" s="798"/>
      <c r="AX66" s="798"/>
      <c r="AY66" s="798"/>
      <c r="AZ66" s="798"/>
      <c r="BA66" s="798"/>
      <c r="BB66" s="798"/>
      <c r="BC66" s="798"/>
      <c r="BD66" s="798"/>
      <c r="BE66" s="799"/>
      <c r="BF66" s="158"/>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row>
    <row r="67" spans="1:89" customFormat="1" ht="13.5" customHeight="1" thickBot="1" x14ac:dyDescent="0.25">
      <c r="A67" s="182"/>
      <c r="B67" s="795"/>
      <c r="C67" s="796"/>
      <c r="D67" s="796"/>
      <c r="E67" s="796"/>
      <c r="F67" s="796"/>
      <c r="G67" s="796"/>
      <c r="H67" s="797"/>
      <c r="I67" s="804"/>
      <c r="J67" s="805"/>
      <c r="K67" s="805"/>
      <c r="L67" s="805"/>
      <c r="M67" s="805"/>
      <c r="N67" s="805"/>
      <c r="O67" s="805"/>
      <c r="P67" s="805"/>
      <c r="Q67" s="805"/>
      <c r="R67" s="805"/>
      <c r="S67" s="805"/>
      <c r="T67" s="805"/>
      <c r="U67" s="805"/>
      <c r="V67" s="805"/>
      <c r="W67" s="805"/>
      <c r="X67" s="805"/>
      <c r="Y67" s="805"/>
      <c r="Z67" s="805"/>
      <c r="AA67" s="805"/>
      <c r="AB67" s="805"/>
      <c r="AC67" s="805"/>
      <c r="AD67" s="805"/>
      <c r="AE67" s="805"/>
      <c r="AF67" s="805"/>
      <c r="AG67" s="805"/>
      <c r="AH67" s="805"/>
      <c r="AI67" s="805"/>
      <c r="AJ67" s="805"/>
      <c r="AK67" s="805"/>
      <c r="AL67" s="805"/>
      <c r="AM67" s="753"/>
      <c r="AN67" s="754"/>
      <c r="AO67" s="754"/>
      <c r="AP67" s="273"/>
      <c r="AQ67" s="273"/>
      <c r="AR67" s="273"/>
      <c r="AS67" s="273"/>
      <c r="AT67" s="273"/>
      <c r="AU67" s="273"/>
      <c r="AV67" s="273"/>
      <c r="AW67" s="273"/>
      <c r="AX67" s="273"/>
      <c r="AY67" s="273"/>
      <c r="AZ67" s="273"/>
      <c r="BA67" s="273"/>
      <c r="BB67" s="273"/>
      <c r="BC67" s="273"/>
      <c r="BD67" s="273"/>
      <c r="BE67" s="274"/>
      <c r="BF67" s="158"/>
    </row>
    <row r="68" spans="1:89" customFormat="1" ht="12" customHeight="1" thickTop="1" x14ac:dyDescent="0.2">
      <c r="A68" s="158"/>
      <c r="B68" s="443"/>
      <c r="C68" s="711" t="str">
        <f>IF($I$44="選択してください","",IF($B$68="","",CONCATENATE(IF($I$44="石狩","93/","96/"),IF($B$68=1,18034,IF($B$68=2,18035)))))</f>
        <v/>
      </c>
      <c r="D68" s="711"/>
      <c r="E68" s="711"/>
      <c r="F68" s="711"/>
      <c r="G68" s="176"/>
      <c r="H68" s="176"/>
      <c r="I68" s="176"/>
      <c r="J68" s="176"/>
      <c r="K68" s="176"/>
      <c r="L68" s="176"/>
      <c r="M68" s="176"/>
      <c r="N68" s="176"/>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4"/>
      <c r="BE68" s="174"/>
      <c r="BF68" s="158"/>
      <c r="BG68" s="229"/>
    </row>
    <row r="69" spans="1:89" customFormat="1" ht="16.2" customHeight="1" x14ac:dyDescent="0.2">
      <c r="A69" s="158"/>
      <c r="B69" s="228"/>
      <c r="C69" s="227"/>
      <c r="D69" s="227"/>
      <c r="E69" s="227"/>
      <c r="F69" s="227"/>
      <c r="G69" s="227"/>
      <c r="H69" s="227"/>
      <c r="I69" s="181" t="s">
        <v>204</v>
      </c>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227"/>
      <c r="AU69" s="227"/>
      <c r="AV69" s="227"/>
      <c r="AW69" s="227"/>
      <c r="AX69" s="227"/>
      <c r="AY69" s="227"/>
      <c r="AZ69" s="227"/>
      <c r="BA69" s="227"/>
      <c r="BB69" s="227"/>
      <c r="BC69" s="227"/>
      <c r="BD69" s="227"/>
      <c r="BE69" s="227"/>
      <c r="BF69" s="227"/>
    </row>
    <row r="70" spans="1:89" customFormat="1" ht="13.5" customHeight="1" x14ac:dyDescent="0.2">
      <c r="A70" s="227"/>
      <c r="B70" s="180"/>
      <c r="C70" s="180"/>
      <c r="D70" s="180"/>
      <c r="E70" s="180"/>
      <c r="F70" s="180"/>
      <c r="G70" s="180"/>
      <c r="H70" s="180"/>
      <c r="I70" s="157" t="s">
        <v>206</v>
      </c>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82"/>
      <c r="AU70" s="182"/>
      <c r="AV70" s="182"/>
      <c r="AW70" s="182"/>
      <c r="AX70" s="182"/>
      <c r="AY70" s="182"/>
      <c r="AZ70" s="182"/>
      <c r="BA70" s="182"/>
      <c r="BB70" s="182"/>
      <c r="BC70" s="182"/>
      <c r="BD70" s="182"/>
      <c r="BE70" s="158"/>
      <c r="BF70" s="158"/>
    </row>
    <row r="71" spans="1:89" customFormat="1" ht="14.25" customHeight="1" x14ac:dyDescent="0.2">
      <c r="A71" s="158"/>
      <c r="B71" s="180"/>
      <c r="C71" s="180"/>
      <c r="D71" s="180"/>
      <c r="E71" s="180"/>
      <c r="F71" s="180"/>
      <c r="G71" s="180"/>
      <c r="H71" s="180"/>
      <c r="I71" s="157" t="s">
        <v>205</v>
      </c>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c r="AL71" s="157"/>
      <c r="AM71" s="157"/>
      <c r="AN71" s="157"/>
      <c r="AO71" s="157"/>
      <c r="AP71" s="157"/>
      <c r="AQ71" s="157"/>
      <c r="AR71" s="157"/>
      <c r="AS71" s="157"/>
      <c r="AT71" s="176"/>
      <c r="AU71" s="176"/>
      <c r="AV71" s="176"/>
      <c r="AW71" s="176"/>
      <c r="AX71" s="176"/>
      <c r="AY71" s="176"/>
      <c r="AZ71" s="176"/>
      <c r="BA71" s="176"/>
      <c r="BB71" s="176"/>
      <c r="BC71" s="176"/>
      <c r="BD71" s="174"/>
      <c r="BE71" s="174"/>
      <c r="BF71" s="158"/>
    </row>
    <row r="72" spans="1:89" customFormat="1" ht="13.5" customHeight="1" x14ac:dyDescent="0.2">
      <c r="A72" s="174"/>
      <c r="B72" s="157"/>
      <c r="C72" s="157"/>
      <c r="D72" s="157"/>
      <c r="E72" s="157"/>
      <c r="F72" s="157"/>
      <c r="G72" s="157"/>
      <c r="H72" s="157"/>
      <c r="I72" s="157" t="s">
        <v>207</v>
      </c>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c r="AL72" s="157"/>
      <c r="AM72" s="157"/>
      <c r="AN72" s="157"/>
      <c r="AO72" s="157"/>
      <c r="AP72" s="157"/>
      <c r="AQ72" s="157"/>
      <c r="AR72" s="157"/>
      <c r="AS72" s="157"/>
      <c r="AT72" s="182"/>
      <c r="AU72" s="182"/>
      <c r="AV72" s="182"/>
      <c r="AW72" s="182"/>
      <c r="AX72" s="182"/>
      <c r="AY72" s="182"/>
      <c r="AZ72" s="182"/>
      <c r="BA72" s="182"/>
      <c r="BB72" s="182"/>
      <c r="BC72" s="182"/>
      <c r="BD72" s="182"/>
      <c r="BE72" s="158"/>
      <c r="BF72" s="158"/>
    </row>
    <row r="73" spans="1:89" customFormat="1" ht="13.5" customHeight="1" x14ac:dyDescent="0.2">
      <c r="A73" s="174"/>
      <c r="B73" s="157"/>
      <c r="C73" s="157"/>
      <c r="D73" s="157"/>
      <c r="E73" s="157"/>
      <c r="F73" s="157"/>
      <c r="G73" s="157"/>
      <c r="H73" s="157"/>
      <c r="I73" s="157" t="s">
        <v>212</v>
      </c>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c r="AL73" s="157"/>
      <c r="AM73" s="157"/>
      <c r="AN73" s="157"/>
      <c r="AO73" s="157"/>
      <c r="AP73" s="157"/>
      <c r="AQ73" s="157"/>
      <c r="AR73" s="157"/>
      <c r="AS73" s="157"/>
      <c r="AT73" s="182"/>
      <c r="AU73" s="182"/>
      <c r="AV73" s="182"/>
      <c r="AW73" s="182"/>
      <c r="AX73" s="182"/>
      <c r="AY73" s="182"/>
      <c r="AZ73" s="182"/>
      <c r="BA73" s="182"/>
      <c r="BB73" s="182"/>
      <c r="BC73" s="182"/>
      <c r="BD73" s="182"/>
      <c r="BE73" s="158"/>
      <c r="BF73" s="158"/>
    </row>
    <row r="74" spans="1:89" customFormat="1" ht="15" customHeight="1" x14ac:dyDescent="0.2">
      <c r="A74" s="174"/>
      <c r="B74" s="187"/>
      <c r="C74" s="187"/>
      <c r="D74" s="187"/>
      <c r="E74" s="187"/>
      <c r="F74" s="187"/>
      <c r="G74" s="187"/>
      <c r="H74" s="187"/>
      <c r="I74" s="181"/>
      <c r="J74" s="181"/>
      <c r="K74" s="181"/>
      <c r="L74" s="181"/>
      <c r="M74" s="181"/>
      <c r="N74" s="181"/>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3"/>
      <c r="AN74" s="183"/>
      <c r="AO74" s="183"/>
      <c r="AP74" s="183"/>
      <c r="AQ74" s="183"/>
      <c r="AR74" s="183"/>
      <c r="AS74" s="183"/>
      <c r="AT74" s="183"/>
      <c r="AU74" s="183"/>
      <c r="AV74" s="183"/>
      <c r="AW74" s="183"/>
      <c r="AX74" s="183"/>
      <c r="AY74" s="183"/>
      <c r="AZ74" s="183"/>
      <c r="BA74" s="183"/>
      <c r="BB74" s="183"/>
      <c r="BC74" s="182"/>
      <c r="BD74" s="182"/>
      <c r="BE74" s="158"/>
      <c r="BF74" s="158"/>
    </row>
    <row r="75" spans="1:89" customFormat="1" ht="15" customHeight="1" x14ac:dyDescent="0.2">
      <c r="A75" s="174"/>
      <c r="B75" s="187"/>
      <c r="C75" s="187"/>
      <c r="D75" s="187"/>
      <c r="E75" s="187"/>
      <c r="F75" s="187"/>
      <c r="G75" s="187"/>
      <c r="H75" s="187"/>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3"/>
      <c r="AN75" s="183"/>
      <c r="AO75" s="183"/>
      <c r="AP75" s="183"/>
      <c r="AQ75" s="183"/>
      <c r="AR75" s="183"/>
      <c r="AS75" s="183"/>
      <c r="AT75" s="183"/>
      <c r="AU75" s="183"/>
      <c r="AV75" s="183"/>
      <c r="AW75" s="183"/>
      <c r="AX75" s="183"/>
      <c r="AY75" s="183"/>
      <c r="AZ75" s="183"/>
      <c r="BA75" s="183"/>
      <c r="BB75" s="183"/>
      <c r="BC75" s="182"/>
      <c r="BD75" s="182"/>
      <c r="BE75" s="158"/>
      <c r="BF75" s="158"/>
    </row>
    <row r="76" spans="1:89" customFormat="1" ht="15" customHeight="1" thickBot="1" x14ac:dyDescent="0.25">
      <c r="A76" s="174"/>
      <c r="B76" s="186"/>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c r="AG76" s="186"/>
      <c r="AH76" s="186"/>
      <c r="AI76" s="186"/>
      <c r="AJ76" s="186"/>
      <c r="AK76" s="186"/>
      <c r="AL76" s="186"/>
      <c r="AM76" s="184"/>
      <c r="AN76" s="184"/>
      <c r="AO76" s="184"/>
      <c r="AP76" s="185"/>
      <c r="AQ76" s="185"/>
      <c r="AR76" s="185"/>
      <c r="AS76" s="185"/>
      <c r="AT76" s="185"/>
      <c r="AU76" s="185"/>
      <c r="AV76" s="185"/>
      <c r="AW76" s="185"/>
      <c r="AX76" s="185"/>
      <c r="AY76" s="185"/>
      <c r="AZ76" s="185"/>
      <c r="BA76" s="185"/>
      <c r="BB76" s="185"/>
      <c r="BC76" s="185"/>
      <c r="BD76" s="185"/>
      <c r="BE76" s="185"/>
      <c r="BF76" s="158"/>
    </row>
    <row r="77" spans="1:89" customFormat="1" ht="13.5" customHeight="1" thickTop="1" x14ac:dyDescent="0.2">
      <c r="A77" s="174"/>
      <c r="B77" s="779"/>
      <c r="C77" s="780"/>
      <c r="D77" s="780"/>
      <c r="E77" s="780"/>
      <c r="F77" s="780"/>
      <c r="G77" s="780"/>
      <c r="H77" s="781"/>
      <c r="I77" s="785" t="s">
        <v>168</v>
      </c>
      <c r="J77" s="786"/>
      <c r="K77" s="786"/>
      <c r="L77" s="786"/>
      <c r="M77" s="786"/>
      <c r="N77" s="786"/>
      <c r="O77" s="786"/>
      <c r="P77" s="786"/>
      <c r="Q77" s="786"/>
      <c r="R77" s="786"/>
      <c r="S77" s="786"/>
      <c r="T77" s="786"/>
      <c r="U77" s="786"/>
      <c r="V77" s="786"/>
      <c r="W77" s="786"/>
      <c r="X77" s="786"/>
      <c r="Y77" s="786"/>
      <c r="Z77" s="786"/>
      <c r="AA77" s="786"/>
      <c r="AB77" s="786"/>
      <c r="AC77" s="786"/>
      <c r="AD77" s="786"/>
      <c r="AE77" s="786"/>
      <c r="AF77" s="786"/>
      <c r="AG77" s="786"/>
      <c r="AH77" s="786"/>
      <c r="AI77" s="786"/>
      <c r="AJ77" s="786"/>
      <c r="AK77" s="786"/>
      <c r="AL77" s="786"/>
      <c r="AM77" s="751"/>
      <c r="AN77" s="752"/>
      <c r="AO77" s="752"/>
      <c r="AP77" s="747" t="s">
        <v>129</v>
      </c>
      <c r="AQ77" s="747"/>
      <c r="AR77" s="747"/>
      <c r="AS77" s="747"/>
      <c r="AT77" s="747"/>
      <c r="AU77" s="747"/>
      <c r="AV77" s="747"/>
      <c r="AW77" s="747"/>
      <c r="AX77" s="747"/>
      <c r="AY77" s="747"/>
      <c r="AZ77" s="747"/>
      <c r="BA77" s="747"/>
      <c r="BB77" s="747"/>
      <c r="BC77" s="747"/>
      <c r="BD77" s="747"/>
      <c r="BE77" s="748"/>
      <c r="BF77" s="158"/>
    </row>
    <row r="78" spans="1:89" customFormat="1" ht="13.5" customHeight="1" thickBot="1" x14ac:dyDescent="0.25">
      <c r="A78" s="158"/>
      <c r="B78" s="789"/>
      <c r="C78" s="790"/>
      <c r="D78" s="790"/>
      <c r="E78" s="790"/>
      <c r="F78" s="790"/>
      <c r="G78" s="790"/>
      <c r="H78" s="791"/>
      <c r="I78" s="804"/>
      <c r="J78" s="805"/>
      <c r="K78" s="805"/>
      <c r="L78" s="805"/>
      <c r="M78" s="805"/>
      <c r="N78" s="805"/>
      <c r="O78" s="805"/>
      <c r="P78" s="805"/>
      <c r="Q78" s="805"/>
      <c r="R78" s="805"/>
      <c r="S78" s="805"/>
      <c r="T78" s="805"/>
      <c r="U78" s="805"/>
      <c r="V78" s="805"/>
      <c r="W78" s="805"/>
      <c r="X78" s="805"/>
      <c r="Y78" s="805"/>
      <c r="Z78" s="805"/>
      <c r="AA78" s="805"/>
      <c r="AB78" s="805"/>
      <c r="AC78" s="805"/>
      <c r="AD78" s="805"/>
      <c r="AE78" s="805"/>
      <c r="AF78" s="805"/>
      <c r="AG78" s="805"/>
      <c r="AH78" s="805"/>
      <c r="AI78" s="805"/>
      <c r="AJ78" s="805"/>
      <c r="AK78" s="805"/>
      <c r="AL78" s="805"/>
      <c r="AM78" s="753"/>
      <c r="AN78" s="754"/>
      <c r="AO78" s="754"/>
      <c r="AP78" s="749"/>
      <c r="AQ78" s="749"/>
      <c r="AR78" s="749"/>
      <c r="AS78" s="749"/>
      <c r="AT78" s="749"/>
      <c r="AU78" s="749"/>
      <c r="AV78" s="749"/>
      <c r="AW78" s="749"/>
      <c r="AX78" s="749"/>
      <c r="AY78" s="749"/>
      <c r="AZ78" s="749"/>
      <c r="BA78" s="749"/>
      <c r="BB78" s="749"/>
      <c r="BC78" s="749"/>
      <c r="BD78" s="749"/>
      <c r="BE78" s="750"/>
      <c r="BF78" s="158"/>
    </row>
    <row r="79" spans="1:89" customFormat="1" ht="12" customHeight="1" thickTop="1" x14ac:dyDescent="0.2">
      <c r="A79" s="158"/>
      <c r="B79" s="443" t="b">
        <v>0</v>
      </c>
      <c r="C79" s="711" t="str">
        <f>IF($I$44="選択してください","",IF($B$68=2,"",IF(AND($B$79=TRUE,$I$44="石狩"),"93/18040","")))</f>
        <v/>
      </c>
      <c r="D79" s="711"/>
      <c r="E79" s="711"/>
      <c r="F79" s="711"/>
      <c r="G79" s="176"/>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6"/>
      <c r="AY79" s="176"/>
      <c r="AZ79" s="176"/>
      <c r="BA79" s="176"/>
      <c r="BB79" s="176"/>
      <c r="BC79" s="176"/>
      <c r="BD79" s="174"/>
      <c r="BE79" s="174"/>
      <c r="BF79" s="158"/>
      <c r="BG79" s="229"/>
    </row>
    <row r="80" spans="1:89" customFormat="1" ht="16.2" customHeight="1" x14ac:dyDescent="0.2">
      <c r="A80" s="158"/>
      <c r="B80" s="228"/>
      <c r="C80" s="227"/>
      <c r="D80" s="227"/>
      <c r="E80" s="227"/>
      <c r="F80" s="227"/>
      <c r="G80" s="227"/>
      <c r="H80" s="227"/>
      <c r="I80" s="181" t="s">
        <v>204</v>
      </c>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227"/>
      <c r="AU80" s="227"/>
      <c r="AV80" s="227"/>
      <c r="AW80" s="227"/>
      <c r="AX80" s="227"/>
      <c r="AY80" s="227"/>
      <c r="AZ80" s="227"/>
      <c r="BA80" s="227"/>
      <c r="BB80" s="227"/>
      <c r="BC80" s="227"/>
      <c r="BD80" s="227"/>
      <c r="BE80" s="227"/>
      <c r="BF80" s="227"/>
    </row>
    <row r="81" spans="1:59" customFormat="1" ht="13.5" customHeight="1" x14ac:dyDescent="0.2">
      <c r="A81" s="227"/>
      <c r="B81" s="180"/>
      <c r="C81" s="180"/>
      <c r="D81" s="180"/>
      <c r="E81" s="180"/>
      <c r="F81" s="180"/>
      <c r="G81" s="180"/>
      <c r="H81" s="180"/>
      <c r="I81" s="187" t="s">
        <v>223</v>
      </c>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76"/>
      <c r="AX81" s="182"/>
      <c r="AY81" s="182"/>
      <c r="AZ81" s="182"/>
      <c r="BA81" s="182"/>
      <c r="BB81" s="182"/>
      <c r="BC81" s="182"/>
      <c r="BD81" s="182"/>
      <c r="BE81" s="158"/>
      <c r="BF81" s="158"/>
    </row>
    <row r="82" spans="1:59" customFormat="1" ht="14.25" customHeight="1" x14ac:dyDescent="0.2">
      <c r="A82" s="158"/>
      <c r="B82" s="180"/>
      <c r="C82" s="180"/>
      <c r="D82" s="180"/>
      <c r="E82" s="180"/>
      <c r="F82" s="180"/>
      <c r="G82" s="180"/>
      <c r="H82" s="180"/>
      <c r="I82" s="157" t="s">
        <v>209</v>
      </c>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76"/>
      <c r="AU82" s="176"/>
      <c r="AV82" s="176"/>
      <c r="AW82" s="176"/>
      <c r="AX82" s="176"/>
      <c r="AY82" s="176"/>
      <c r="AZ82" s="176"/>
      <c r="BA82" s="176"/>
      <c r="BB82" s="176"/>
      <c r="BC82" s="176"/>
      <c r="BD82" s="174"/>
      <c r="BE82" s="174"/>
      <c r="BF82" s="158"/>
    </row>
    <row r="83" spans="1:59" customFormat="1" ht="13.5" customHeight="1" x14ac:dyDescent="0.2">
      <c r="A83" s="174"/>
      <c r="B83" s="157"/>
      <c r="C83" s="157"/>
      <c r="D83" s="157"/>
      <c r="E83" s="157"/>
      <c r="F83" s="157"/>
      <c r="G83" s="157"/>
      <c r="H83" s="157"/>
      <c r="I83" s="157" t="s">
        <v>210</v>
      </c>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58"/>
      <c r="BF83" s="158"/>
    </row>
    <row r="84" spans="1:59" customFormat="1" ht="13.5" customHeight="1" x14ac:dyDescent="0.2">
      <c r="A84" s="174"/>
      <c r="B84" s="157"/>
      <c r="C84" s="157"/>
      <c r="D84" s="157"/>
      <c r="E84" s="157"/>
      <c r="F84" s="157"/>
      <c r="G84" s="157"/>
      <c r="H84" s="157"/>
      <c r="I84" s="157" t="s">
        <v>211</v>
      </c>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82"/>
      <c r="AV84" s="182"/>
      <c r="AW84" s="182"/>
      <c r="AX84" s="182"/>
      <c r="AY84" s="182"/>
      <c r="AZ84" s="182"/>
      <c r="BA84" s="182"/>
      <c r="BB84" s="182"/>
      <c r="BC84" s="182"/>
      <c r="BD84" s="182"/>
      <c r="BE84" s="158"/>
      <c r="BF84" s="158"/>
    </row>
    <row r="85" spans="1:59" customFormat="1" ht="13.5" customHeight="1" x14ac:dyDescent="0.2">
      <c r="A85" s="174"/>
      <c r="B85" s="157"/>
      <c r="C85" s="157"/>
      <c r="D85" s="157"/>
      <c r="E85" s="157"/>
      <c r="F85" s="157"/>
      <c r="G85" s="157"/>
      <c r="H85" s="157"/>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c r="AK85" s="219"/>
      <c r="AL85" s="219"/>
      <c r="AM85" s="219"/>
      <c r="AN85" s="219"/>
      <c r="AO85" s="219"/>
      <c r="AP85" s="219"/>
      <c r="AQ85" s="219"/>
      <c r="AR85" s="219"/>
      <c r="AS85" s="219"/>
      <c r="AT85" s="157"/>
      <c r="AU85" s="157"/>
      <c r="AV85" s="157"/>
      <c r="AW85" s="157"/>
      <c r="AX85" s="157"/>
      <c r="AY85" s="157"/>
      <c r="AZ85" s="157"/>
      <c r="BA85" s="157"/>
      <c r="BB85" s="157"/>
      <c r="BC85" s="182"/>
      <c r="BD85" s="182"/>
      <c r="BE85" s="158"/>
      <c r="BF85" s="158"/>
    </row>
    <row r="86" spans="1:59" customFormat="1" ht="13.5" customHeight="1" x14ac:dyDescent="0.2">
      <c r="A86" s="174"/>
      <c r="B86" s="157"/>
      <c r="C86" s="157"/>
      <c r="D86" s="157"/>
      <c r="E86" s="157"/>
      <c r="F86" s="157"/>
      <c r="G86" s="157"/>
      <c r="H86" s="157"/>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c r="AK86" s="219"/>
      <c r="AL86" s="219"/>
      <c r="AM86" s="219"/>
      <c r="AN86" s="219"/>
      <c r="AO86" s="219"/>
      <c r="AP86" s="219"/>
      <c r="AQ86" s="219"/>
      <c r="AR86" s="219"/>
      <c r="AS86" s="219"/>
      <c r="AT86" s="157"/>
      <c r="AU86" s="157"/>
      <c r="AV86" s="157"/>
      <c r="AW86" s="157"/>
      <c r="AX86" s="157"/>
      <c r="AY86" s="157"/>
      <c r="AZ86" s="157"/>
      <c r="BA86" s="157"/>
      <c r="BB86" s="157"/>
      <c r="BC86" s="182"/>
      <c r="BD86" s="182"/>
      <c r="BE86" s="158"/>
      <c r="BF86" s="158"/>
    </row>
    <row r="87" spans="1:59" customFormat="1" ht="13.5" customHeight="1" thickBot="1" x14ac:dyDescent="0.25">
      <c r="A87" s="174"/>
      <c r="B87" s="187"/>
      <c r="C87" s="187"/>
      <c r="D87" s="187"/>
      <c r="E87" s="187"/>
      <c r="F87" s="187"/>
      <c r="G87" s="187"/>
      <c r="H87" s="187"/>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3"/>
      <c r="AN87" s="183"/>
      <c r="AO87" s="183"/>
      <c r="AP87" s="183"/>
      <c r="AQ87" s="183"/>
      <c r="AR87" s="183"/>
      <c r="AS87" s="183"/>
      <c r="AT87" s="183"/>
      <c r="AU87" s="183"/>
      <c r="AV87" s="183"/>
      <c r="AW87" s="183"/>
      <c r="AX87" s="183"/>
      <c r="AY87" s="183"/>
      <c r="AZ87" s="183"/>
      <c r="BA87" s="183"/>
      <c r="BB87" s="183"/>
      <c r="BC87" s="182"/>
      <c r="BD87" s="182"/>
      <c r="BE87" s="158"/>
      <c r="BF87" s="158"/>
      <c r="BG87" s="209"/>
    </row>
    <row r="88" spans="1:59" customFormat="1" ht="13.5" customHeight="1" x14ac:dyDescent="0.2">
      <c r="A88" s="174"/>
      <c r="B88" s="235"/>
      <c r="C88" s="236"/>
      <c r="D88" s="236"/>
      <c r="E88" s="236"/>
      <c r="F88" s="236"/>
      <c r="G88" s="236"/>
      <c r="H88" s="236"/>
      <c r="I88" s="236"/>
      <c r="J88" s="236"/>
      <c r="K88" s="236"/>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7"/>
      <c r="BE88" s="211"/>
      <c r="BF88" s="209"/>
    </row>
    <row r="89" spans="1:59" s="209" customFormat="1" ht="28.5" customHeight="1" x14ac:dyDescent="0.2">
      <c r="A89" s="174"/>
      <c r="B89" s="212"/>
      <c r="C89" s="778" t="s">
        <v>125</v>
      </c>
      <c r="D89" s="778"/>
      <c r="E89" s="778"/>
      <c r="F89" s="778"/>
      <c r="G89" s="778"/>
      <c r="H89" s="778"/>
      <c r="I89" s="778"/>
      <c r="J89" s="778"/>
      <c r="K89" s="778"/>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8"/>
      <c r="AI89" s="778"/>
      <c r="AJ89" s="778"/>
      <c r="AK89" s="778"/>
      <c r="AL89" s="778"/>
      <c r="AM89" s="778"/>
      <c r="AN89" s="778"/>
      <c r="AO89" s="778"/>
      <c r="AP89" s="778"/>
      <c r="AQ89" s="778"/>
      <c r="AR89" s="778"/>
      <c r="AS89" s="778"/>
      <c r="AT89" s="778"/>
      <c r="AU89" s="778"/>
      <c r="AV89" s="778"/>
      <c r="AW89" s="778"/>
      <c r="AX89" s="778"/>
      <c r="AY89" s="778"/>
      <c r="AZ89" s="778"/>
      <c r="BA89" s="778"/>
      <c r="BB89" s="778"/>
      <c r="BC89" s="778"/>
      <c r="BD89" s="213"/>
      <c r="BE89" s="16"/>
      <c r="BF89"/>
      <c r="BG89"/>
    </row>
    <row r="90" spans="1:59" customFormat="1" ht="13.5" customHeight="1" x14ac:dyDescent="0.2">
      <c r="A90" s="209"/>
      <c r="B90" s="212"/>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213"/>
      <c r="BE90" s="16"/>
      <c r="BG90" s="20"/>
    </row>
    <row r="91" spans="1:59" s="20" customFormat="1" ht="13.2" x14ac:dyDescent="0.2">
      <c r="A91" s="21"/>
      <c r="B91" s="28"/>
      <c r="C91" s="19"/>
      <c r="D91" s="69" t="s">
        <v>126</v>
      </c>
      <c r="E91" s="69"/>
      <c r="F91" s="69"/>
      <c r="G91" s="69"/>
      <c r="H91" s="69"/>
      <c r="I91" s="69"/>
      <c r="J91" s="69"/>
      <c r="K91" s="69"/>
      <c r="L91" s="69"/>
      <c r="M91" s="69"/>
      <c r="N91" s="69"/>
      <c r="O91" s="69"/>
      <c r="T91" s="777" t="s">
        <v>200</v>
      </c>
      <c r="U91" s="777"/>
      <c r="V91" s="777"/>
      <c r="W91" s="777"/>
      <c r="X91" s="777"/>
      <c r="Y91" s="777"/>
      <c r="Z91" s="777"/>
      <c r="AA91" s="777"/>
      <c r="AB91" s="777"/>
      <c r="AC91" s="777"/>
      <c r="AD91" s="777"/>
      <c r="AE91" s="777"/>
      <c r="AF91" s="777"/>
      <c r="AG91" s="777"/>
      <c r="AH91" s="777"/>
      <c r="AI91" s="251"/>
      <c r="AJ91" s="251"/>
      <c r="AK91" s="251"/>
      <c r="AL91" s="251"/>
      <c r="AM91" s="251"/>
      <c r="AN91" s="251"/>
      <c r="AO91" s="251"/>
      <c r="AP91" s="251"/>
      <c r="AQ91" s="251"/>
      <c r="AR91" s="251"/>
      <c r="AS91" s="87"/>
      <c r="AT91" s="87"/>
      <c r="AU91" s="87"/>
      <c r="AV91" s="87"/>
      <c r="AW91" s="87"/>
      <c r="AX91" s="87"/>
      <c r="AY91" s="87"/>
      <c r="AZ91" s="87"/>
      <c r="BA91" s="87"/>
      <c r="BB91" s="87"/>
      <c r="BC91" s="87"/>
      <c r="BD91" s="214"/>
      <c r="BE91" s="35"/>
      <c r="BF91" s="206"/>
    </row>
    <row r="92" spans="1:59" s="20" customFormat="1" ht="13.2" x14ac:dyDescent="0.2">
      <c r="A92"/>
      <c r="B92" s="212"/>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213"/>
      <c r="BE92" s="16"/>
      <c r="BF92"/>
      <c r="BG92"/>
    </row>
    <row r="93" spans="1:59" customFormat="1" ht="13.5" customHeight="1" x14ac:dyDescent="0.2">
      <c r="A93" s="21"/>
      <c r="B93" s="212"/>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213"/>
      <c r="BE93" s="16"/>
      <c r="BG93" s="20"/>
    </row>
    <row r="94" spans="1:59" customFormat="1" ht="13.5" customHeight="1" x14ac:dyDescent="0.2">
      <c r="B94" s="28"/>
      <c r="C94" s="19"/>
      <c r="D94" s="19"/>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214"/>
      <c r="BE94" s="35"/>
      <c r="BF94" s="206"/>
    </row>
    <row r="95" spans="1:59" s="20" customFormat="1" ht="13.2" x14ac:dyDescent="0.2">
      <c r="A95"/>
      <c r="B95" s="212"/>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213"/>
      <c r="BE95" s="16"/>
      <c r="BF95"/>
      <c r="BG95"/>
    </row>
    <row r="96" spans="1:59" customFormat="1" ht="13.5" customHeight="1" x14ac:dyDescent="0.2">
      <c r="A96" s="21"/>
      <c r="B96" s="212"/>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213"/>
      <c r="BE96" s="16"/>
      <c r="BG96" s="20"/>
    </row>
    <row r="97" spans="1:59" customFormat="1" ht="13.5" customHeight="1" x14ac:dyDescent="0.2">
      <c r="B97" s="28"/>
      <c r="C97" s="19"/>
      <c r="D97" s="19"/>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87"/>
      <c r="AO97" s="87"/>
      <c r="AP97" s="87"/>
      <c r="AQ97" s="87"/>
      <c r="AR97" s="87"/>
      <c r="AS97" s="87"/>
      <c r="AT97" s="87"/>
      <c r="AU97" s="87"/>
      <c r="AV97" s="87"/>
      <c r="AW97" s="87"/>
      <c r="AX97" s="87"/>
      <c r="AY97" s="87"/>
      <c r="AZ97" s="87"/>
      <c r="BA97" s="87"/>
      <c r="BB97" s="87"/>
      <c r="BC97" s="87"/>
      <c r="BD97" s="214"/>
      <c r="BE97" s="35"/>
      <c r="BF97" s="206"/>
    </row>
    <row r="98" spans="1:59" s="20" customFormat="1" ht="13.2" x14ac:dyDescent="0.2">
      <c r="A98"/>
      <c r="B98" s="212"/>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213"/>
      <c r="BE98" s="16"/>
      <c r="BF98"/>
      <c r="BG98"/>
    </row>
    <row r="99" spans="1:59" customFormat="1" ht="13.5" customHeight="1" x14ac:dyDescent="0.2">
      <c r="A99" s="21"/>
      <c r="B99" s="212"/>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213"/>
      <c r="BE99" s="16"/>
      <c r="BG99" s="20"/>
    </row>
    <row r="100" spans="1:59" customFormat="1" ht="13.5" customHeight="1" x14ac:dyDescent="0.2">
      <c r="B100" s="28"/>
      <c r="C100" s="19"/>
      <c r="D100" s="19"/>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7"/>
      <c r="AN100" s="87"/>
      <c r="AO100" s="87"/>
      <c r="AP100" s="87"/>
      <c r="AQ100" s="87"/>
      <c r="AR100" s="87"/>
      <c r="AS100" s="87"/>
      <c r="AT100" s="87"/>
      <c r="AU100" s="87"/>
      <c r="AV100" s="87"/>
      <c r="AW100" s="87"/>
      <c r="AX100" s="87"/>
      <c r="AY100" s="87"/>
      <c r="AZ100" s="87"/>
      <c r="BA100" s="87"/>
      <c r="BB100" s="87"/>
      <c r="BC100" s="87"/>
      <c r="BD100" s="214"/>
      <c r="BE100" s="35"/>
      <c r="BF100" s="206"/>
    </row>
    <row r="101" spans="1:59" s="20" customFormat="1" ht="13.2" x14ac:dyDescent="0.2">
      <c r="A101"/>
      <c r="B101" s="212"/>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213"/>
      <c r="BE101" s="16"/>
      <c r="BF101"/>
      <c r="BG101"/>
    </row>
    <row r="102" spans="1:59" customFormat="1" ht="13.5" customHeight="1" x14ac:dyDescent="0.2">
      <c r="A102" s="21"/>
      <c r="B102" s="212"/>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213"/>
      <c r="BE102" s="16"/>
      <c r="BG102" s="20"/>
    </row>
    <row r="103" spans="1:59" customFormat="1" ht="13.5" customHeight="1" x14ac:dyDescent="0.2">
      <c r="B103" s="28"/>
      <c r="C103" s="19"/>
      <c r="D103" s="19"/>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87"/>
      <c r="AO103" s="87"/>
      <c r="AP103" s="87"/>
      <c r="AQ103" s="87"/>
      <c r="AR103" s="87"/>
      <c r="AS103" s="87"/>
      <c r="AT103" s="87"/>
      <c r="AU103" s="87"/>
      <c r="AV103" s="87"/>
      <c r="AW103" s="87"/>
      <c r="AX103" s="87"/>
      <c r="AY103" s="87"/>
      <c r="AZ103" s="87"/>
      <c r="BA103" s="87"/>
      <c r="BB103" s="87"/>
      <c r="BC103" s="87"/>
      <c r="BD103" s="214"/>
      <c r="BE103" s="35"/>
      <c r="BF103" s="206"/>
    </row>
    <row r="104" spans="1:59" s="20" customFormat="1" ht="13.2" x14ac:dyDescent="0.2">
      <c r="A104"/>
      <c r="B104" s="212"/>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213"/>
      <c r="BE104" s="16"/>
      <c r="BF104"/>
    </row>
    <row r="105" spans="1:59" customFormat="1" ht="13.5" customHeight="1" x14ac:dyDescent="0.2">
      <c r="A105" s="21"/>
      <c r="B105" s="28"/>
      <c r="C105" s="19"/>
      <c r="D105" s="19"/>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c r="AN105" s="87"/>
      <c r="AO105" s="87"/>
      <c r="AP105" s="87"/>
      <c r="AQ105" s="87"/>
      <c r="AR105" s="87"/>
      <c r="AS105" s="87"/>
      <c r="AT105" s="87"/>
      <c r="AU105" s="87"/>
      <c r="AV105" s="87"/>
      <c r="AW105" s="87"/>
      <c r="AX105" s="87"/>
      <c r="AY105" s="87"/>
      <c r="AZ105" s="87"/>
      <c r="BA105" s="87"/>
      <c r="BB105" s="87"/>
      <c r="BC105" s="87"/>
      <c r="BD105" s="214"/>
      <c r="BE105" s="35"/>
      <c r="BF105" s="206"/>
    </row>
    <row r="106" spans="1:59" s="20" customFormat="1" ht="13.2" x14ac:dyDescent="0.2">
      <c r="A106"/>
      <c r="B106" s="212"/>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213"/>
      <c r="BE106" s="16"/>
      <c r="BF106"/>
      <c r="BG106"/>
    </row>
    <row r="107" spans="1:59" s="20" customFormat="1" ht="13.2" x14ac:dyDescent="0.2">
      <c r="A107"/>
      <c r="B107" s="212"/>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213"/>
      <c r="BE107" s="16"/>
      <c r="BF107"/>
      <c r="BG107"/>
    </row>
    <row r="108" spans="1:59" s="20" customFormat="1" ht="13.2" x14ac:dyDescent="0.2">
      <c r="A108"/>
      <c r="B108" s="212"/>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213"/>
      <c r="BE108" s="16"/>
      <c r="BF108"/>
      <c r="BG108"/>
    </row>
    <row r="109" spans="1:59" s="20" customFormat="1" ht="13.2" x14ac:dyDescent="0.2">
      <c r="A109"/>
      <c r="B109" s="212"/>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213"/>
      <c r="BE109" s="16"/>
      <c r="BF109"/>
      <c r="BG109"/>
    </row>
    <row r="110" spans="1:59" customFormat="1" ht="13.5" customHeight="1" x14ac:dyDescent="0.2">
      <c r="A110" s="21"/>
      <c r="B110" s="212"/>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213"/>
      <c r="BE110" s="16"/>
      <c r="BG110" s="20"/>
    </row>
    <row r="111" spans="1:59" s="20" customFormat="1" ht="13.2" x14ac:dyDescent="0.2">
      <c r="A111"/>
      <c r="B111" s="212"/>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213"/>
      <c r="BE111" s="16"/>
      <c r="BF111"/>
      <c r="BG111" s="209"/>
    </row>
    <row r="112" spans="1:59" customFormat="1" ht="13.5" customHeight="1" thickBot="1" x14ac:dyDescent="0.25">
      <c r="A112" s="21"/>
      <c r="B112" s="215"/>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7"/>
      <c r="BE112" s="210"/>
      <c r="BF112" s="209"/>
    </row>
    <row r="113" spans="1:59" s="209" customFormat="1" ht="6.75" customHeight="1" x14ac:dyDescent="0.2">
      <c r="A113"/>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c r="AE113" s="174"/>
      <c r="AF113" s="174"/>
      <c r="AG113" s="174"/>
      <c r="AH113" s="174"/>
      <c r="AI113" s="174"/>
      <c r="AJ113" s="174"/>
      <c r="AK113" s="174"/>
      <c r="AL113" s="174"/>
      <c r="AM113" s="174"/>
      <c r="AN113" s="174"/>
      <c r="AO113" s="174"/>
      <c r="AP113" s="174"/>
      <c r="AQ113" s="174"/>
      <c r="AR113" s="174"/>
      <c r="AS113" s="174"/>
      <c r="AT113" s="174"/>
      <c r="AU113" s="174"/>
      <c r="AV113" s="174"/>
      <c r="AW113" s="174"/>
      <c r="AX113" s="174"/>
      <c r="AY113" s="174"/>
      <c r="AZ113" s="174"/>
      <c r="BA113" s="174"/>
      <c r="BB113" s="174"/>
      <c r="BC113" s="174"/>
      <c r="BD113" s="174"/>
      <c r="BE113" s="174"/>
      <c r="BF113" s="158"/>
      <c r="BG113" s="9"/>
    </row>
    <row r="114" spans="1:59" customFormat="1" ht="13.5" customHeight="1" x14ac:dyDescent="0.2">
      <c r="A114" s="20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10"/>
      <c r="BC114" s="9"/>
      <c r="BD114" s="9"/>
      <c r="BE114" s="9"/>
      <c r="BF114" s="9"/>
      <c r="BG114" s="9"/>
    </row>
    <row r="115" spans="1:59" ht="13.2" x14ac:dyDescent="0.2">
      <c r="A115" s="158"/>
    </row>
    <row r="116" spans="1:59" ht="13.2" x14ac:dyDescent="0.2">
      <c r="A116" s="158"/>
    </row>
  </sheetData>
  <sheetProtection password="C082" sheet="1" objects="1" scenarios="1" selectLockedCells="1"/>
  <protectedRanges>
    <protectedRange sqref="AX5:AX6 BB5:BB6 AR5:AR6" name="範囲2_1"/>
  </protectedRanges>
  <dataConsolidate/>
  <customSheetViews>
    <customSheetView guid="{3BBEB893-2EDC-4DF3-A9DD-D3B1665A2986}" showPageBreaks="1" showGridLines="0" printArea="1" view="pageBreakPreview">
      <selection activeCell="BI26" sqref="BI26"/>
      <rowBreaks count="1" manualBreakCount="1">
        <brk id="93" max="57" man="1"/>
      </rowBreaks>
      <pageMargins left="0" right="0" top="0" bottom="0" header="0" footer="0"/>
      <printOptions horizontalCentered="1"/>
      <pageSetup paperSize="9" scale="70" fitToHeight="3" orientation="portrait" horizontalDpi="300" verticalDpi="300" r:id="rId1"/>
      <headerFooter alignWithMargins="0"/>
    </customSheetView>
    <customSheetView guid="{70CDDAED-230E-4694-9872-134656684424}" showPageBreaks="1" showGridLines="0" printArea="1" view="pageBreakPreview">
      <selection activeCell="BI26" sqref="BI26"/>
      <rowBreaks count="1" manualBreakCount="1">
        <brk id="93" max="57" man="1"/>
      </rowBreaks>
      <pageMargins left="0" right="0" top="0" bottom="0" header="0" footer="0"/>
      <printOptions horizontalCentered="1"/>
      <pageSetup paperSize="9" scale="70" fitToHeight="3" orientation="portrait" horizontalDpi="300" verticalDpi="300" r:id="rId2"/>
      <headerFooter alignWithMargins="0"/>
    </customSheetView>
  </customSheetViews>
  <mergeCells count="37">
    <mergeCell ref="T91:AH91"/>
    <mergeCell ref="C89:BC89"/>
    <mergeCell ref="B64:H65"/>
    <mergeCell ref="I64:AL65"/>
    <mergeCell ref="B77:H78"/>
    <mergeCell ref="B66:H67"/>
    <mergeCell ref="C79:F79"/>
    <mergeCell ref="AP65:BE66"/>
    <mergeCell ref="AM64:AO65"/>
    <mergeCell ref="AP77:BE78"/>
    <mergeCell ref="AM66:AO67"/>
    <mergeCell ref="I66:AL67"/>
    <mergeCell ref="I77:AL78"/>
    <mergeCell ref="AM77:AO78"/>
    <mergeCell ref="B2:BF4"/>
    <mergeCell ref="B5:AO5"/>
    <mergeCell ref="B48:H49"/>
    <mergeCell ref="AP48:BE49"/>
    <mergeCell ref="AM48:AO49"/>
    <mergeCell ref="AM44:BE45"/>
    <mergeCell ref="I48:AL49"/>
    <mergeCell ref="AD19:AR19"/>
    <mergeCell ref="I44:AE45"/>
    <mergeCell ref="B44:H45"/>
    <mergeCell ref="AF44:AL45"/>
    <mergeCell ref="I55:O56"/>
    <mergeCell ref="I53:O54"/>
    <mergeCell ref="AN53:AN54"/>
    <mergeCell ref="C50:F50"/>
    <mergeCell ref="C68:F68"/>
    <mergeCell ref="P55:AL56"/>
    <mergeCell ref="P53:AL54"/>
    <mergeCell ref="I51:AL52"/>
    <mergeCell ref="I59:O60"/>
    <mergeCell ref="I57:O58"/>
    <mergeCell ref="P59:AL60"/>
    <mergeCell ref="P57:AL58"/>
  </mergeCells>
  <phoneticPr fontId="4"/>
  <conditionalFormatting sqref="B72:B73">
    <cfRule type="expression" dxfId="9" priority="16" stopIfTrue="1">
      <formula>#REF!=0</formula>
    </cfRule>
    <cfRule type="expression" dxfId="8" priority="17" stopIfTrue="1">
      <formula>#REF!&gt;5</formula>
    </cfRule>
  </conditionalFormatting>
  <conditionalFormatting sqref="B75">
    <cfRule type="expression" dxfId="7" priority="18">
      <formula>#REF!=0</formula>
    </cfRule>
  </conditionalFormatting>
  <conditionalFormatting sqref="B74">
    <cfRule type="expression" dxfId="6" priority="13">
      <formula>#REF!=0</formula>
    </cfRule>
  </conditionalFormatting>
  <conditionalFormatting sqref="I80:K80 J81:K83 I82:I84">
    <cfRule type="expression" dxfId="5" priority="12" stopIfTrue="1">
      <formula>$B$68=2</formula>
    </cfRule>
  </conditionalFormatting>
  <conditionalFormatting sqref="B77:BE78">
    <cfRule type="expression" dxfId="4" priority="4" stopIfTrue="1">
      <formula>$I$44="東京"</formula>
    </cfRule>
    <cfRule type="expression" dxfId="3" priority="11" stopIfTrue="1">
      <formula>$B$68=2</formula>
    </cfRule>
  </conditionalFormatting>
  <conditionalFormatting sqref="I81">
    <cfRule type="expression" dxfId="2" priority="10" stopIfTrue="1">
      <formula>$B$68=2</formula>
    </cfRule>
  </conditionalFormatting>
  <conditionalFormatting sqref="C50:F50">
    <cfRule type="expression" dxfId="1" priority="2">
      <formula>$B$51=TRUE</formula>
    </cfRule>
  </conditionalFormatting>
  <conditionalFormatting sqref="I44:AE45">
    <cfRule type="expression" dxfId="0" priority="1">
      <formula>$I$44="選択してください"</formula>
    </cfRule>
  </conditionalFormatting>
  <dataValidations xWindow="244" yWindow="729" count="3">
    <dataValidation type="whole" allowBlank="1" showInputMessage="1" showErrorMessage="1" sqref="AX5:AZ6">
      <formula1>1</formula1>
      <formula2>12</formula2>
    </dataValidation>
    <dataValidation type="whole" allowBlank="1" showInputMessage="1" showErrorMessage="1" sqref="BB5:BD6">
      <formula1>1</formula1>
      <formula2>31</formula2>
    </dataValidation>
    <dataValidation type="whole" allowBlank="1" showInputMessage="1" showErrorMessage="1" sqref="AR5:AV6">
      <formula1>2010</formula1>
      <formula2>2100</formula2>
    </dataValidation>
  </dataValidations>
  <hyperlinks>
    <hyperlink ref="T91" r:id="rId3"/>
    <hyperlink ref="AD19" r:id="rId4"/>
  </hyperlinks>
  <printOptions horizontalCentered="1"/>
  <pageMargins left="0" right="0" top="0" bottom="0" header="0" footer="0"/>
  <pageSetup paperSize="9" scale="70" fitToHeight="3" orientation="portrait" horizontalDpi="300" verticalDpi="300" r:id="rId5"/>
  <headerFooter alignWithMargins="0"/>
  <rowBreaks count="1" manualBreakCount="1">
    <brk id="85" max="57" man="1"/>
  </rowBreaks>
  <drawing r:id="rId6"/>
  <legacyDrawing r:id="rId7"/>
  <mc:AlternateContent xmlns:mc="http://schemas.openxmlformats.org/markup-compatibility/2006">
    <mc:Choice Requires="x14">
      <controls>
        <mc:AlternateContent xmlns:mc="http://schemas.openxmlformats.org/markup-compatibility/2006">
          <mc:Choice Requires="x14">
            <control shapeId="143984" r:id="rId8" name="Check Box 624">
              <controlPr defaultSize="0" autoFill="0" autoLine="0" autoPict="0">
                <anchor moveWithCells="1">
                  <from>
                    <xdr:col>3</xdr:col>
                    <xdr:colOff>106680</xdr:colOff>
                    <xdr:row>47</xdr:row>
                    <xdr:rowOff>45720</xdr:rowOff>
                  </from>
                  <to>
                    <xdr:col>6</xdr:col>
                    <xdr:colOff>7620</xdr:colOff>
                    <xdr:row>48</xdr:row>
                    <xdr:rowOff>137160</xdr:rowOff>
                  </to>
                </anchor>
              </controlPr>
            </control>
          </mc:Choice>
        </mc:AlternateContent>
        <mc:AlternateContent xmlns:mc="http://schemas.openxmlformats.org/markup-compatibility/2006">
          <mc:Choice Requires="x14">
            <control shapeId="195733" r:id="rId9" name="Check Box 2197">
              <controlPr defaultSize="0" autoFill="0" autoLine="0" autoPict="0">
                <anchor moveWithCells="1">
                  <from>
                    <xdr:col>3</xdr:col>
                    <xdr:colOff>106680</xdr:colOff>
                    <xdr:row>76</xdr:row>
                    <xdr:rowOff>38100</xdr:rowOff>
                  </from>
                  <to>
                    <xdr:col>6</xdr:col>
                    <xdr:colOff>38100</xdr:colOff>
                    <xdr:row>77</xdr:row>
                    <xdr:rowOff>121920</xdr:rowOff>
                  </to>
                </anchor>
              </controlPr>
            </control>
          </mc:Choice>
        </mc:AlternateContent>
        <mc:AlternateContent xmlns:mc="http://schemas.openxmlformats.org/markup-compatibility/2006">
          <mc:Choice Requires="x14">
            <control shapeId="242611" r:id="rId10" name="Option Button 9139">
              <controlPr defaultSize="0" autoFill="0" autoLine="0" autoPict="0">
                <anchor moveWithCells="1" sizeWithCells="1">
                  <from>
                    <xdr:col>3</xdr:col>
                    <xdr:colOff>137160</xdr:colOff>
                    <xdr:row>63</xdr:row>
                    <xdr:rowOff>22860</xdr:rowOff>
                  </from>
                  <to>
                    <xdr:col>5</xdr:col>
                    <xdr:colOff>137160</xdr:colOff>
                    <xdr:row>64</xdr:row>
                    <xdr:rowOff>160020</xdr:rowOff>
                  </to>
                </anchor>
              </controlPr>
            </control>
          </mc:Choice>
        </mc:AlternateContent>
        <mc:AlternateContent xmlns:mc="http://schemas.openxmlformats.org/markup-compatibility/2006">
          <mc:Choice Requires="x14">
            <control shapeId="242612" r:id="rId11" name="Option Button 9140">
              <controlPr defaultSize="0" autoFill="0" autoLine="0" autoPict="0">
                <anchor moveWithCells="1" sizeWithCells="1">
                  <from>
                    <xdr:col>3</xdr:col>
                    <xdr:colOff>137160</xdr:colOff>
                    <xdr:row>65</xdr:row>
                    <xdr:rowOff>22860</xdr:rowOff>
                  </from>
                  <to>
                    <xdr:col>5</xdr:col>
                    <xdr:colOff>137160</xdr:colOff>
                    <xdr:row>66</xdr:row>
                    <xdr:rowOff>144780</xdr:rowOff>
                  </to>
                </anchor>
              </controlPr>
            </control>
          </mc:Choice>
        </mc:AlternateContent>
        <mc:AlternateContent xmlns:mc="http://schemas.openxmlformats.org/markup-compatibility/2006">
          <mc:Choice Requires="x14">
            <control shapeId="143986" r:id="rId12" name="Option Button 626">
              <controlPr defaultSize="0" autoFill="0" autoLine="0" autoPict="0">
                <anchor moveWithCells="1" sizeWithCells="1">
                  <from>
                    <xdr:col>11</xdr:col>
                    <xdr:colOff>15240</xdr:colOff>
                    <xdr:row>52</xdr:row>
                    <xdr:rowOff>22860</xdr:rowOff>
                  </from>
                  <to>
                    <xdr:col>13</xdr:col>
                    <xdr:colOff>38100</xdr:colOff>
                    <xdr:row>53</xdr:row>
                    <xdr:rowOff>160020</xdr:rowOff>
                  </to>
                </anchor>
              </controlPr>
            </control>
          </mc:Choice>
        </mc:AlternateContent>
        <mc:AlternateContent xmlns:mc="http://schemas.openxmlformats.org/markup-compatibility/2006">
          <mc:Choice Requires="x14">
            <control shapeId="143987" r:id="rId13" name="Option Button 627">
              <controlPr defaultSize="0" autoFill="0" autoLine="0" autoPict="0">
                <anchor moveWithCells="1" sizeWithCells="1">
                  <from>
                    <xdr:col>11</xdr:col>
                    <xdr:colOff>15240</xdr:colOff>
                    <xdr:row>58</xdr:row>
                    <xdr:rowOff>15240</xdr:rowOff>
                  </from>
                  <to>
                    <xdr:col>13</xdr:col>
                    <xdr:colOff>68580</xdr:colOff>
                    <xdr:row>59</xdr:row>
                    <xdr:rowOff>167640</xdr:rowOff>
                  </to>
                </anchor>
              </controlPr>
            </control>
          </mc:Choice>
        </mc:AlternateContent>
        <mc:AlternateContent xmlns:mc="http://schemas.openxmlformats.org/markup-compatibility/2006">
          <mc:Choice Requires="x14">
            <control shapeId="143988" r:id="rId14" name="Option Button 628">
              <controlPr defaultSize="0" autoFill="0" autoLine="0" autoPict="0">
                <anchor moveWithCells="1" sizeWithCells="1">
                  <from>
                    <xdr:col>11</xdr:col>
                    <xdr:colOff>15240</xdr:colOff>
                    <xdr:row>56</xdr:row>
                    <xdr:rowOff>15240</xdr:rowOff>
                  </from>
                  <to>
                    <xdr:col>13</xdr:col>
                    <xdr:colOff>83820</xdr:colOff>
                    <xdr:row>58</xdr:row>
                    <xdr:rowOff>0</xdr:rowOff>
                  </to>
                </anchor>
              </controlPr>
            </control>
          </mc:Choice>
        </mc:AlternateContent>
        <mc:AlternateContent xmlns:mc="http://schemas.openxmlformats.org/markup-compatibility/2006">
          <mc:Choice Requires="x14">
            <control shapeId="143989" r:id="rId15" name="Option Button 629">
              <controlPr defaultSize="0" autoFill="0" autoLine="0" autoPict="0">
                <anchor moveWithCells="1" sizeWithCells="1">
                  <from>
                    <xdr:col>11</xdr:col>
                    <xdr:colOff>15240</xdr:colOff>
                    <xdr:row>54</xdr:row>
                    <xdr:rowOff>15240</xdr:rowOff>
                  </from>
                  <to>
                    <xdr:col>13</xdr:col>
                    <xdr:colOff>45720</xdr:colOff>
                    <xdr:row>55</xdr:row>
                    <xdr:rowOff>167640</xdr:rowOff>
                  </to>
                </anchor>
              </controlPr>
            </control>
          </mc:Choice>
        </mc:AlternateContent>
        <mc:AlternateContent xmlns:mc="http://schemas.openxmlformats.org/markup-compatibility/2006">
          <mc:Choice Requires="x14">
            <control shapeId="143990" r:id="rId16" name="Group Box 630">
              <controlPr defaultSize="0" autoFill="0" autoPict="0">
                <anchor moveWithCells="1" sizeWithCells="1">
                  <from>
                    <xdr:col>10</xdr:col>
                    <xdr:colOff>30480</xdr:colOff>
                    <xdr:row>51</xdr:row>
                    <xdr:rowOff>76200</xdr:rowOff>
                  </from>
                  <to>
                    <xdr:col>13</xdr:col>
                    <xdr:colOff>106680</xdr:colOff>
                    <xdr:row>60</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44" yWindow="729" count="1">
        <x14:dataValidation type="list" allowBlank="1" showInputMessage="1" showErrorMessage="1">
          <x14:formula1>
            <xm:f>OFFSET(config!$G$7,0,0,SUMPRODUCT((config!$G$7:$G$16&lt;&gt;"")*1))</xm:f>
          </x14:formula1>
          <xm:sqref>I44:AE45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14"/>
  <sheetViews>
    <sheetView showZeros="0" topLeftCell="A179" zoomScale="85" zoomScaleNormal="85" workbookViewId="0">
      <selection activeCell="G193" sqref="G193"/>
    </sheetView>
  </sheetViews>
  <sheetFormatPr defaultRowHeight="13.2" x14ac:dyDescent="0.2"/>
  <cols>
    <col min="1" max="1" width="4" customWidth="1"/>
    <col min="2" max="2" width="7.109375" customWidth="1"/>
    <col min="3" max="3" width="74.44140625" bestFit="1" customWidth="1"/>
    <col min="4" max="4" width="7.77734375" bestFit="1" customWidth="1"/>
    <col min="5" max="6" width="10.88671875" customWidth="1"/>
    <col min="7" max="7" width="74.44140625" bestFit="1" customWidth="1"/>
    <col min="8" max="8" width="2.88671875" customWidth="1"/>
    <col min="9" max="9" width="28.77734375" customWidth="1"/>
  </cols>
  <sheetData>
    <row r="1" spans="1:9" ht="16.2" x14ac:dyDescent="0.2">
      <c r="A1" s="345" t="s">
        <v>257</v>
      </c>
      <c r="B1" s="346"/>
      <c r="C1" s="346"/>
    </row>
    <row r="3" spans="1:9" x14ac:dyDescent="0.2">
      <c r="A3" s="301" t="s">
        <v>250</v>
      </c>
    </row>
    <row r="4" spans="1:9" x14ac:dyDescent="0.2">
      <c r="E4" s="322" t="s">
        <v>260</v>
      </c>
      <c r="F4" s="322" t="s">
        <v>260</v>
      </c>
      <c r="G4" s="316"/>
    </row>
    <row r="5" spans="1:9" x14ac:dyDescent="0.2">
      <c r="E5" s="314" t="s">
        <v>274</v>
      </c>
      <c r="F5" s="314" t="s">
        <v>277</v>
      </c>
      <c r="G5" s="317"/>
    </row>
    <row r="6" spans="1:9" x14ac:dyDescent="0.2">
      <c r="B6" s="304" t="s">
        <v>264</v>
      </c>
      <c r="C6" s="304" t="s">
        <v>246</v>
      </c>
      <c r="D6" s="304" t="s">
        <v>300</v>
      </c>
      <c r="E6" s="321" t="s">
        <v>247</v>
      </c>
      <c r="F6" s="304" t="s">
        <v>248</v>
      </c>
      <c r="G6" s="304" t="s">
        <v>249</v>
      </c>
      <c r="I6" s="302" t="s">
        <v>268</v>
      </c>
    </row>
    <row r="7" spans="1:9" x14ac:dyDescent="0.2">
      <c r="A7">
        <v>1</v>
      </c>
      <c r="B7" s="323" t="s">
        <v>262</v>
      </c>
      <c r="C7" s="310" t="s">
        <v>50</v>
      </c>
      <c r="D7" s="323"/>
      <c r="E7" s="303" t="str">
        <f t="shared" ref="E7:E16" si="0">IF(B7="✓",C7,"")</f>
        <v>選択してください</v>
      </c>
      <c r="F7" s="305">
        <f t="shared" ref="F7:F16" si="1">IF(E7="","",A7)</f>
        <v>1</v>
      </c>
      <c r="G7" s="305" t="str">
        <f t="shared" ref="G7:G16" si="2">IF((COUNTA(list_1_1)-COUNTBLANK(list_1_1))&lt;A7,"",INDEX(list_1_1,SMALL(list_1_2,A7)))</f>
        <v>選択してください</v>
      </c>
      <c r="H7" s="315"/>
      <c r="I7" s="326" t="str">
        <f ca="1">OFFSET(config!$G$7,0,0,SUMPRODUCT((config!$G$7:$G$16&lt;&gt;"")*1))</f>
        <v>選択してください</v>
      </c>
    </row>
    <row r="8" spans="1:9" x14ac:dyDescent="0.2">
      <c r="A8">
        <v>2</v>
      </c>
      <c r="B8" s="324" t="s">
        <v>262</v>
      </c>
      <c r="C8" s="311" t="s">
        <v>251</v>
      </c>
      <c r="D8" s="324"/>
      <c r="E8" s="306" t="str">
        <f t="shared" si="0"/>
        <v>石狩</v>
      </c>
      <c r="F8" s="307">
        <f t="shared" si="1"/>
        <v>2</v>
      </c>
      <c r="G8" s="307" t="str">
        <f t="shared" si="2"/>
        <v>石狩</v>
      </c>
      <c r="H8" s="315"/>
    </row>
    <row r="9" spans="1:9" x14ac:dyDescent="0.2">
      <c r="A9">
        <v>3</v>
      </c>
      <c r="B9" s="324" t="s">
        <v>262</v>
      </c>
      <c r="C9" s="311" t="s">
        <v>252</v>
      </c>
      <c r="D9" s="324"/>
      <c r="E9" s="306" t="str">
        <f t="shared" si="0"/>
        <v>東京</v>
      </c>
      <c r="F9" s="307">
        <f t="shared" si="1"/>
        <v>3</v>
      </c>
      <c r="G9" s="307" t="str">
        <f t="shared" si="2"/>
        <v>東京</v>
      </c>
      <c r="H9" s="315"/>
    </row>
    <row r="10" spans="1:9" x14ac:dyDescent="0.2">
      <c r="A10">
        <v>4</v>
      </c>
      <c r="B10" s="324"/>
      <c r="C10" s="311"/>
      <c r="D10" s="324"/>
      <c r="E10" s="306" t="str">
        <f t="shared" si="0"/>
        <v/>
      </c>
      <c r="F10" s="307" t="str">
        <f t="shared" si="1"/>
        <v/>
      </c>
      <c r="G10" s="307" t="str">
        <f t="shared" si="2"/>
        <v/>
      </c>
      <c r="H10" s="315"/>
    </row>
    <row r="11" spans="1:9" x14ac:dyDescent="0.2">
      <c r="A11">
        <v>5</v>
      </c>
      <c r="B11" s="324"/>
      <c r="C11" s="311"/>
      <c r="D11" s="324"/>
      <c r="E11" s="306" t="str">
        <f t="shared" si="0"/>
        <v/>
      </c>
      <c r="F11" s="307" t="str">
        <f t="shared" si="1"/>
        <v/>
      </c>
      <c r="G11" s="307" t="str">
        <f t="shared" si="2"/>
        <v/>
      </c>
      <c r="H11" s="315"/>
    </row>
    <row r="12" spans="1:9" x14ac:dyDescent="0.2">
      <c r="A12">
        <v>6</v>
      </c>
      <c r="B12" s="324"/>
      <c r="C12" s="311"/>
      <c r="D12" s="324"/>
      <c r="E12" s="306" t="str">
        <f t="shared" si="0"/>
        <v/>
      </c>
      <c r="F12" s="307" t="str">
        <f t="shared" si="1"/>
        <v/>
      </c>
      <c r="G12" s="307" t="str">
        <f t="shared" si="2"/>
        <v/>
      </c>
      <c r="H12" s="315"/>
    </row>
    <row r="13" spans="1:9" x14ac:dyDescent="0.2">
      <c r="A13">
        <v>7</v>
      </c>
      <c r="B13" s="324"/>
      <c r="C13" s="311"/>
      <c r="D13" s="324"/>
      <c r="E13" s="306" t="str">
        <f t="shared" si="0"/>
        <v/>
      </c>
      <c r="F13" s="307" t="str">
        <f t="shared" si="1"/>
        <v/>
      </c>
      <c r="G13" s="307" t="str">
        <f t="shared" si="2"/>
        <v/>
      </c>
      <c r="H13" s="315"/>
    </row>
    <row r="14" spans="1:9" x14ac:dyDescent="0.2">
      <c r="A14">
        <v>8</v>
      </c>
      <c r="B14" s="324"/>
      <c r="C14" s="311"/>
      <c r="D14" s="324"/>
      <c r="E14" s="306" t="str">
        <f t="shared" si="0"/>
        <v/>
      </c>
      <c r="F14" s="307" t="str">
        <f t="shared" si="1"/>
        <v/>
      </c>
      <c r="G14" s="307" t="str">
        <f t="shared" si="2"/>
        <v/>
      </c>
      <c r="H14" s="315"/>
    </row>
    <row r="15" spans="1:9" x14ac:dyDescent="0.2">
      <c r="A15">
        <v>9</v>
      </c>
      <c r="B15" s="324"/>
      <c r="C15" s="311"/>
      <c r="D15" s="324"/>
      <c r="E15" s="306" t="str">
        <f t="shared" si="0"/>
        <v/>
      </c>
      <c r="F15" s="307" t="str">
        <f t="shared" si="1"/>
        <v/>
      </c>
      <c r="G15" s="307" t="str">
        <f t="shared" si="2"/>
        <v/>
      </c>
      <c r="H15" s="315"/>
    </row>
    <row r="16" spans="1:9" x14ac:dyDescent="0.2">
      <c r="A16">
        <v>10</v>
      </c>
      <c r="B16" s="325"/>
      <c r="C16" s="312"/>
      <c r="D16" s="325"/>
      <c r="E16" s="308" t="str">
        <f t="shared" si="0"/>
        <v/>
      </c>
      <c r="F16" s="309" t="str">
        <f t="shared" si="1"/>
        <v/>
      </c>
      <c r="G16" s="309" t="str">
        <f t="shared" si="2"/>
        <v/>
      </c>
      <c r="H16" s="315"/>
    </row>
    <row r="18" spans="1:9" x14ac:dyDescent="0.2">
      <c r="A18" s="301" t="s">
        <v>310</v>
      </c>
    </row>
    <row r="19" spans="1:9" x14ac:dyDescent="0.2">
      <c r="E19" s="322" t="s">
        <v>260</v>
      </c>
      <c r="F19" s="322" t="s">
        <v>260</v>
      </c>
      <c r="G19" s="316"/>
    </row>
    <row r="20" spans="1:9" x14ac:dyDescent="0.2">
      <c r="E20" s="314" t="s">
        <v>270</v>
      </c>
      <c r="F20" s="314" t="s">
        <v>275</v>
      </c>
      <c r="G20" s="317"/>
    </row>
    <row r="21" spans="1:9" x14ac:dyDescent="0.2">
      <c r="B21" s="304" t="s">
        <v>264</v>
      </c>
      <c r="C21" s="304" t="s">
        <v>246</v>
      </c>
      <c r="D21" s="304" t="s">
        <v>300</v>
      </c>
      <c r="E21" s="321" t="s">
        <v>247</v>
      </c>
      <c r="F21" s="304" t="s">
        <v>248</v>
      </c>
      <c r="G21" s="304" t="s">
        <v>249</v>
      </c>
      <c r="I21" s="302" t="s">
        <v>268</v>
      </c>
    </row>
    <row r="22" spans="1:9" x14ac:dyDescent="0.2">
      <c r="A22">
        <v>1</v>
      </c>
      <c r="B22" s="323" t="s">
        <v>262</v>
      </c>
      <c r="C22" s="310" t="s">
        <v>50</v>
      </c>
      <c r="D22" s="323"/>
      <c r="E22" s="303" t="str">
        <f t="shared" ref="E22:E31" si="3">IF(B22="✓",C22,"")</f>
        <v>選択してください</v>
      </c>
      <c r="F22" s="305">
        <f t="shared" ref="F22:F31" si="4">IF(E22="","",A22)</f>
        <v>1</v>
      </c>
      <c r="G22" s="305" t="str">
        <f t="shared" ref="G22:G31" si="5">IF((COUNTA(list_2_1)-COUNTBLANK(list_2_1))&lt;A22,"",INDEX(list_2_1,SMALL(list_2_2,A22)))</f>
        <v>選択してください</v>
      </c>
      <c r="H22" s="315"/>
      <c r="I22" s="326" t="str">
        <f ca="1">OFFSET(config!$G$22,0,0,SUMPRODUCT((config!$G$22:$G$31&lt;&gt;"")*1))</f>
        <v>選択してください</v>
      </c>
    </row>
    <row r="23" spans="1:9" x14ac:dyDescent="0.2">
      <c r="A23">
        <v>2</v>
      </c>
      <c r="B23" s="324" t="s">
        <v>262</v>
      </c>
      <c r="C23" s="311" t="s">
        <v>215</v>
      </c>
      <c r="D23" s="324"/>
      <c r="E23" s="306" t="str">
        <f t="shared" si="3"/>
        <v>CentOS 6 64bit (標準構成)</v>
      </c>
      <c r="F23" s="307">
        <f t="shared" si="4"/>
        <v>2</v>
      </c>
      <c r="G23" s="307" t="str">
        <f t="shared" si="5"/>
        <v>CentOS 6 64bit (標準構成)</v>
      </c>
      <c r="H23" s="315"/>
    </row>
    <row r="24" spans="1:9" x14ac:dyDescent="0.2">
      <c r="A24">
        <v>3</v>
      </c>
      <c r="B24" s="324" t="s">
        <v>262</v>
      </c>
      <c r="C24" s="311" t="s">
        <v>217</v>
      </c>
      <c r="D24" s="324">
        <v>18713</v>
      </c>
      <c r="E24" s="306" t="str">
        <f t="shared" si="3"/>
        <v>Redhat Enterprise Linux 6 Server 64bit (最小構成) ※ライセンス費用有り</v>
      </c>
      <c r="F24" s="307">
        <f t="shared" si="4"/>
        <v>3</v>
      </c>
      <c r="G24" s="307" t="str">
        <f t="shared" si="5"/>
        <v>Redhat Enterprise Linux 6 Server 64bit (最小構成) ※ライセンス費用有り</v>
      </c>
      <c r="H24" s="315"/>
    </row>
    <row r="25" spans="1:9" x14ac:dyDescent="0.2">
      <c r="A25">
        <v>4</v>
      </c>
      <c r="B25" s="324" t="s">
        <v>262</v>
      </c>
      <c r="C25" s="320" t="s">
        <v>299</v>
      </c>
      <c r="D25" s="329">
        <v>18713</v>
      </c>
      <c r="E25" s="306" t="str">
        <f t="shared" si="3"/>
        <v>Redhat Enterprise Linux 6 Server 64bit (標準構成) ※ライセンス費用有り</v>
      </c>
      <c r="F25" s="307">
        <f t="shared" si="4"/>
        <v>4</v>
      </c>
      <c r="G25" s="307" t="str">
        <f t="shared" si="5"/>
        <v>Redhat Enterprise Linux 6 Server 64bit (標準構成) ※ライセンス費用有り</v>
      </c>
      <c r="H25" s="315"/>
    </row>
    <row r="26" spans="1:9" x14ac:dyDescent="0.2">
      <c r="A26">
        <v>5</v>
      </c>
      <c r="B26" s="324" t="s">
        <v>262</v>
      </c>
      <c r="C26" s="311" t="s">
        <v>259</v>
      </c>
      <c r="D26" s="324">
        <v>18710</v>
      </c>
      <c r="E26" s="306" t="str">
        <f t="shared" si="3"/>
        <v>Windows Server 2008 R2 Standard Edition 64bit版 (最小構成) ※ライセンス費用有り</v>
      </c>
      <c r="F26" s="307">
        <f t="shared" si="4"/>
        <v>5</v>
      </c>
      <c r="G26" s="307" t="str">
        <f t="shared" si="5"/>
        <v>Windows Server 2008 R2 Standard Edition 64bit版 (最小構成) ※ライセンス費用有り</v>
      </c>
      <c r="H26" s="315"/>
    </row>
    <row r="27" spans="1:9" x14ac:dyDescent="0.2">
      <c r="A27">
        <v>6</v>
      </c>
      <c r="B27" s="324" t="s">
        <v>262</v>
      </c>
      <c r="C27" s="311" t="s">
        <v>455</v>
      </c>
      <c r="D27" s="324">
        <v>18730</v>
      </c>
      <c r="E27" s="306" t="str">
        <f t="shared" si="3"/>
        <v>Windows Server 2012 R2 Standard Edition 64bit版 (最小構成) ※ライセンス費用有り</v>
      </c>
      <c r="F27" s="307">
        <f t="shared" si="4"/>
        <v>6</v>
      </c>
      <c r="G27" s="307" t="str">
        <f t="shared" si="5"/>
        <v>Windows Server 2012 R2 Standard Edition 64bit版 (最小構成) ※ライセンス費用有り</v>
      </c>
      <c r="H27" s="315"/>
    </row>
    <row r="28" spans="1:9" x14ac:dyDescent="0.2">
      <c r="A28">
        <v>7</v>
      </c>
      <c r="B28" s="324" t="s">
        <v>262</v>
      </c>
      <c r="C28" s="311" t="s">
        <v>456</v>
      </c>
      <c r="D28" s="324">
        <v>18732</v>
      </c>
      <c r="E28" s="306" t="str">
        <f t="shared" si="3"/>
        <v>Windows Server 2012 R2 Datacenter Edition 64bit版 (最小構成) ※ライセンス費用有り</v>
      </c>
      <c r="F28" s="307">
        <f t="shared" si="4"/>
        <v>7</v>
      </c>
      <c r="G28" s="307" t="str">
        <f t="shared" si="5"/>
        <v>Windows Server 2012 R2 Datacenter Edition 64bit版 (最小構成) ※ライセンス費用有り</v>
      </c>
      <c r="H28" s="315"/>
    </row>
    <row r="29" spans="1:9" x14ac:dyDescent="0.2">
      <c r="A29">
        <v>8</v>
      </c>
      <c r="B29" s="324" t="s">
        <v>263</v>
      </c>
      <c r="C29" s="311"/>
      <c r="D29" s="324"/>
      <c r="E29" s="306" t="str">
        <f t="shared" si="3"/>
        <v/>
      </c>
      <c r="F29" s="307" t="str">
        <f t="shared" si="4"/>
        <v/>
      </c>
      <c r="G29" s="307" t="str">
        <f t="shared" si="5"/>
        <v/>
      </c>
      <c r="H29" s="315"/>
    </row>
    <row r="30" spans="1:9" x14ac:dyDescent="0.2">
      <c r="A30">
        <v>9</v>
      </c>
      <c r="B30" s="324" t="s">
        <v>263</v>
      </c>
      <c r="C30" s="311"/>
      <c r="D30" s="324"/>
      <c r="E30" s="306" t="str">
        <f t="shared" si="3"/>
        <v/>
      </c>
      <c r="F30" s="307" t="str">
        <f t="shared" si="4"/>
        <v/>
      </c>
      <c r="G30" s="307" t="str">
        <f t="shared" si="5"/>
        <v/>
      </c>
      <c r="H30" s="315"/>
    </row>
    <row r="31" spans="1:9" x14ac:dyDescent="0.2">
      <c r="A31">
        <v>10</v>
      </c>
      <c r="B31" s="325" t="s">
        <v>263</v>
      </c>
      <c r="C31" s="312"/>
      <c r="D31" s="325"/>
      <c r="E31" s="308" t="str">
        <f t="shared" si="3"/>
        <v/>
      </c>
      <c r="F31" s="309" t="str">
        <f t="shared" si="4"/>
        <v/>
      </c>
      <c r="G31" s="309" t="str">
        <f t="shared" si="5"/>
        <v/>
      </c>
      <c r="H31" s="315"/>
    </row>
    <row r="33" spans="1:9" x14ac:dyDescent="0.2">
      <c r="A33" s="301" t="s">
        <v>311</v>
      </c>
    </row>
    <row r="34" spans="1:9" x14ac:dyDescent="0.2">
      <c r="E34" s="322" t="s">
        <v>260</v>
      </c>
      <c r="F34" s="322" t="s">
        <v>260</v>
      </c>
      <c r="G34" s="316"/>
    </row>
    <row r="35" spans="1:9" x14ac:dyDescent="0.2">
      <c r="E35" s="314" t="s">
        <v>258</v>
      </c>
      <c r="F35" s="314" t="s">
        <v>276</v>
      </c>
      <c r="G35" s="317"/>
    </row>
    <row r="36" spans="1:9" x14ac:dyDescent="0.2">
      <c r="B36" s="304" t="s">
        <v>264</v>
      </c>
      <c r="C36" s="304" t="s">
        <v>246</v>
      </c>
      <c r="D36" s="304" t="s">
        <v>300</v>
      </c>
      <c r="E36" s="321" t="s">
        <v>247</v>
      </c>
      <c r="F36" s="304" t="s">
        <v>248</v>
      </c>
      <c r="G36" s="304" t="s">
        <v>249</v>
      </c>
      <c r="I36" s="302" t="s">
        <v>268</v>
      </c>
    </row>
    <row r="37" spans="1:9" x14ac:dyDescent="0.2">
      <c r="A37">
        <v>1</v>
      </c>
      <c r="B37" s="323" t="s">
        <v>262</v>
      </c>
      <c r="C37" s="310" t="s">
        <v>50</v>
      </c>
      <c r="D37" s="323"/>
      <c r="E37" s="303" t="str">
        <f t="shared" ref="E37:E46" si="6">IF(B37="✓",C37,"")</f>
        <v>選択してください</v>
      </c>
      <c r="F37" s="305">
        <f t="shared" ref="F37:F46" si="7">IF(E37="","",A37)</f>
        <v>1</v>
      </c>
      <c r="G37" s="305" t="str">
        <f t="shared" ref="G37:G46" si="8">IF((COUNTA(list_3_1)-COUNTBLANK(list_3_1))&lt;A37,"",INDEX(list_3_1,SMALL(list_3_2,A37)))</f>
        <v>選択してください</v>
      </c>
      <c r="H37" s="315"/>
      <c r="I37" s="326" t="str">
        <f ca="1">OFFSET(config!$G$37,0,0,SUMPRODUCT((config!$G$37:$G$46&lt;&gt;"")*1))</f>
        <v>選択してください</v>
      </c>
    </row>
    <row r="38" spans="1:9" x14ac:dyDescent="0.2">
      <c r="A38">
        <v>2</v>
      </c>
      <c r="B38" s="324" t="s">
        <v>262</v>
      </c>
      <c r="C38" s="311" t="s">
        <v>216</v>
      </c>
      <c r="D38" s="324">
        <v>18721</v>
      </c>
      <c r="E38" s="306" t="str">
        <f t="shared" si="6"/>
        <v>CentOS 6 64bit 2CPU(標準構成)</v>
      </c>
      <c r="F38" s="307">
        <f t="shared" si="7"/>
        <v>2</v>
      </c>
      <c r="G38" s="307" t="str">
        <f t="shared" si="8"/>
        <v>CentOS 6 64bit 2CPU(標準構成)</v>
      </c>
      <c r="H38" s="315"/>
    </row>
    <row r="39" spans="1:9" x14ac:dyDescent="0.2">
      <c r="A39">
        <v>3</v>
      </c>
      <c r="B39" s="324" t="s">
        <v>262</v>
      </c>
      <c r="C39" s="311" t="s">
        <v>218</v>
      </c>
      <c r="D39" s="324">
        <v>18758</v>
      </c>
      <c r="E39" s="306" t="str">
        <f t="shared" si="6"/>
        <v>Redhat Enterprise Linux 6 Server 64bit 2CPU (最小構成) ※ライセンス費用有り</v>
      </c>
      <c r="F39" s="307">
        <f t="shared" si="7"/>
        <v>3</v>
      </c>
      <c r="G39" s="307" t="str">
        <f t="shared" si="8"/>
        <v>Redhat Enterprise Linux 6 Server 64bit 2CPU (最小構成) ※ライセンス費用有り</v>
      </c>
      <c r="H39" s="315"/>
    </row>
    <row r="40" spans="1:9" x14ac:dyDescent="0.2">
      <c r="A40">
        <v>4</v>
      </c>
      <c r="B40" s="324" t="s">
        <v>262</v>
      </c>
      <c r="C40" s="320" t="s">
        <v>219</v>
      </c>
      <c r="D40" s="329">
        <v>18758</v>
      </c>
      <c r="E40" s="306" t="str">
        <f t="shared" si="6"/>
        <v>Redhat Enterprise Linux 6 Server 64bit 2CPU (標準構成) ※ライセンス費用有り</v>
      </c>
      <c r="F40" s="307">
        <f t="shared" si="7"/>
        <v>4</v>
      </c>
      <c r="G40" s="307" t="str">
        <f t="shared" si="8"/>
        <v>Redhat Enterprise Linux 6 Server 64bit 2CPU (標準構成) ※ライセンス費用有り</v>
      </c>
      <c r="H40" s="315"/>
    </row>
    <row r="41" spans="1:9" x14ac:dyDescent="0.2">
      <c r="A41">
        <v>5</v>
      </c>
      <c r="B41" s="324" t="s">
        <v>262</v>
      </c>
      <c r="C41" s="311" t="s">
        <v>298</v>
      </c>
      <c r="D41" s="324">
        <v>18711</v>
      </c>
      <c r="E41" s="306" t="str">
        <f t="shared" si="6"/>
        <v>Windows Server 2008 R2 Standard Edition 64bit版 2CPU (最小構成) ※ライセンス費用有り</v>
      </c>
      <c r="F41" s="307">
        <f t="shared" si="7"/>
        <v>5</v>
      </c>
      <c r="G41" s="307" t="str">
        <f t="shared" si="8"/>
        <v>Windows Server 2008 R2 Standard Edition 64bit版 2CPU (最小構成) ※ライセンス費用有り</v>
      </c>
      <c r="H41" s="315"/>
    </row>
    <row r="42" spans="1:9" x14ac:dyDescent="0.2">
      <c r="A42">
        <v>6</v>
      </c>
      <c r="B42" s="324" t="s">
        <v>262</v>
      </c>
      <c r="C42" s="311" t="s">
        <v>457</v>
      </c>
      <c r="D42" s="324">
        <v>18731</v>
      </c>
      <c r="E42" s="306" t="str">
        <f t="shared" si="6"/>
        <v>Windows Server 2012 R2 Standard Edition 64bit版 2CPU (最小構成) ※ライセンス費用有り</v>
      </c>
      <c r="F42" s="307">
        <f t="shared" si="7"/>
        <v>6</v>
      </c>
      <c r="G42" s="307" t="str">
        <f t="shared" si="8"/>
        <v>Windows Server 2012 R2 Standard Edition 64bit版 2CPU (最小構成) ※ライセンス費用有り</v>
      </c>
      <c r="H42" s="315"/>
    </row>
    <row r="43" spans="1:9" x14ac:dyDescent="0.2">
      <c r="A43">
        <v>7</v>
      </c>
      <c r="B43" s="324" t="s">
        <v>262</v>
      </c>
      <c r="C43" s="311" t="s">
        <v>458</v>
      </c>
      <c r="D43" s="324">
        <v>18733</v>
      </c>
      <c r="E43" s="306" t="str">
        <f t="shared" si="6"/>
        <v>Windows Server 2012 R2 Datacenter Edition 64bit版 2CPU (最小構成) ※ライセンス費用有り</v>
      </c>
      <c r="F43" s="307">
        <f t="shared" si="7"/>
        <v>7</v>
      </c>
      <c r="G43" s="307" t="str">
        <f t="shared" si="8"/>
        <v>Windows Server 2012 R2 Datacenter Edition 64bit版 2CPU (最小構成) ※ライセンス費用有り</v>
      </c>
      <c r="H43" s="315"/>
    </row>
    <row r="44" spans="1:9" x14ac:dyDescent="0.2">
      <c r="A44">
        <v>8</v>
      </c>
      <c r="B44" s="324" t="s">
        <v>263</v>
      </c>
      <c r="C44" s="311"/>
      <c r="D44" s="324"/>
      <c r="E44" s="306" t="str">
        <f t="shared" si="6"/>
        <v/>
      </c>
      <c r="F44" s="307" t="str">
        <f t="shared" si="7"/>
        <v/>
      </c>
      <c r="G44" s="307" t="str">
        <f t="shared" si="8"/>
        <v/>
      </c>
      <c r="H44" s="315"/>
    </row>
    <row r="45" spans="1:9" x14ac:dyDescent="0.2">
      <c r="A45">
        <v>9</v>
      </c>
      <c r="B45" s="324" t="s">
        <v>263</v>
      </c>
      <c r="C45" s="311"/>
      <c r="D45" s="324"/>
      <c r="E45" s="306" t="str">
        <f t="shared" si="6"/>
        <v/>
      </c>
      <c r="F45" s="307" t="str">
        <f t="shared" si="7"/>
        <v/>
      </c>
      <c r="G45" s="307" t="str">
        <f t="shared" si="8"/>
        <v/>
      </c>
      <c r="H45" s="315"/>
    </row>
    <row r="46" spans="1:9" x14ac:dyDescent="0.2">
      <c r="A46">
        <v>10</v>
      </c>
      <c r="B46" s="325" t="s">
        <v>263</v>
      </c>
      <c r="C46" s="312"/>
      <c r="D46" s="325"/>
      <c r="E46" s="308" t="str">
        <f t="shared" si="6"/>
        <v/>
      </c>
      <c r="F46" s="309" t="str">
        <f t="shared" si="7"/>
        <v/>
      </c>
      <c r="G46" s="309" t="str">
        <f t="shared" si="8"/>
        <v/>
      </c>
      <c r="H46" s="315"/>
    </row>
    <row r="48" spans="1:9" x14ac:dyDescent="0.2">
      <c r="A48" s="301" t="s">
        <v>312</v>
      </c>
    </row>
    <row r="49" spans="1:9" x14ac:dyDescent="0.2">
      <c r="E49" s="322" t="s">
        <v>260</v>
      </c>
      <c r="F49" s="322" t="s">
        <v>260</v>
      </c>
      <c r="G49" s="316"/>
    </row>
    <row r="50" spans="1:9" x14ac:dyDescent="0.2">
      <c r="E50" s="314" t="s">
        <v>271</v>
      </c>
      <c r="F50" s="314" t="s">
        <v>261</v>
      </c>
      <c r="G50" s="317"/>
    </row>
    <row r="51" spans="1:9" x14ac:dyDescent="0.2">
      <c r="B51" s="304" t="s">
        <v>264</v>
      </c>
      <c r="C51" s="304" t="s">
        <v>246</v>
      </c>
      <c r="D51" s="304" t="s">
        <v>300</v>
      </c>
      <c r="E51" s="321" t="s">
        <v>247</v>
      </c>
      <c r="F51" s="304" t="s">
        <v>248</v>
      </c>
      <c r="G51" s="304" t="s">
        <v>249</v>
      </c>
      <c r="I51" s="302" t="s">
        <v>268</v>
      </c>
    </row>
    <row r="52" spans="1:9" x14ac:dyDescent="0.2">
      <c r="A52">
        <v>1</v>
      </c>
      <c r="B52" s="323" t="s">
        <v>262</v>
      </c>
      <c r="C52" s="371" t="s">
        <v>50</v>
      </c>
      <c r="D52" s="323"/>
      <c r="E52" s="303" t="str">
        <f t="shared" ref="E52:E61" si="9">IF(B52="✓",C52,"")</f>
        <v>選択してください</v>
      </c>
      <c r="F52" s="305">
        <f t="shared" ref="F52:F61" si="10">IF(E52="","",A52)</f>
        <v>1</v>
      </c>
      <c r="G52" s="305" t="str">
        <f t="shared" ref="G52:G61" si="11">IF((COUNTA(list_4_1)-COUNTBLANK(list_4_1))&lt;A52,"",INDEX(list_4_1,SMALL(list_4_2,A52)))</f>
        <v>選択してください</v>
      </c>
      <c r="H52" s="315"/>
      <c r="I52" s="326" t="str">
        <f ca="1">OFFSET(config!$G$52,0,0,SUMPRODUCT((config!$G$52:$G$61&lt;&gt;"")*1))</f>
        <v>選択してください</v>
      </c>
    </row>
    <row r="53" spans="1:9" x14ac:dyDescent="0.2">
      <c r="A53">
        <v>2</v>
      </c>
      <c r="B53" s="324" t="s">
        <v>262</v>
      </c>
      <c r="C53" s="311" t="s">
        <v>395</v>
      </c>
      <c r="D53" s="324"/>
      <c r="E53" s="306" t="str">
        <f t="shared" si="9"/>
        <v>利用しない</v>
      </c>
      <c r="F53" s="307">
        <f t="shared" si="10"/>
        <v>2</v>
      </c>
      <c r="G53" s="307" t="str">
        <f t="shared" si="11"/>
        <v>利用しない</v>
      </c>
      <c r="H53" s="315"/>
    </row>
    <row r="54" spans="1:9" x14ac:dyDescent="0.2">
      <c r="A54">
        <v>3</v>
      </c>
      <c r="B54" s="324" t="s">
        <v>262</v>
      </c>
      <c r="C54" s="311" t="s">
        <v>265</v>
      </c>
      <c r="D54" s="324" t="s">
        <v>306</v>
      </c>
      <c r="E54" s="306" t="str">
        <f t="shared" si="9"/>
        <v>Microsoft SQL Server 2008 R2 Web Edition ※ライセンス費用有り</v>
      </c>
      <c r="F54" s="307">
        <f t="shared" si="10"/>
        <v>3</v>
      </c>
      <c r="G54" s="307" t="str">
        <f t="shared" si="11"/>
        <v>Microsoft SQL Server 2008 R2 Web Edition ※ライセンス費用有り</v>
      </c>
      <c r="H54" s="315"/>
    </row>
    <row r="55" spans="1:9" x14ac:dyDescent="0.2">
      <c r="A55">
        <v>4</v>
      </c>
      <c r="B55" s="324" t="s">
        <v>262</v>
      </c>
      <c r="C55" s="311" t="s">
        <v>266</v>
      </c>
      <c r="D55" s="324" t="s">
        <v>306</v>
      </c>
      <c r="E55" s="306" t="str">
        <f t="shared" si="9"/>
        <v>Microsoft SQL Server 2008 R2 Standard Edition ※ライセンス費用有り</v>
      </c>
      <c r="F55" s="307">
        <f t="shared" si="10"/>
        <v>4</v>
      </c>
      <c r="G55" s="307" t="str">
        <f t="shared" si="11"/>
        <v>Microsoft SQL Server 2008 R2 Standard Edition ※ライセンス費用有り</v>
      </c>
      <c r="H55" s="315"/>
    </row>
    <row r="56" spans="1:9" x14ac:dyDescent="0.2">
      <c r="A56">
        <v>5</v>
      </c>
      <c r="B56" s="324"/>
      <c r="C56" s="311"/>
      <c r="D56" s="324"/>
      <c r="E56" s="306" t="str">
        <f t="shared" si="9"/>
        <v/>
      </c>
      <c r="F56" s="307" t="str">
        <f t="shared" si="10"/>
        <v/>
      </c>
      <c r="G56" s="307" t="str">
        <f t="shared" si="11"/>
        <v/>
      </c>
      <c r="H56" s="315"/>
    </row>
    <row r="57" spans="1:9" x14ac:dyDescent="0.2">
      <c r="A57">
        <v>6</v>
      </c>
      <c r="B57" s="324"/>
      <c r="C57" s="311"/>
      <c r="D57" s="324"/>
      <c r="E57" s="306" t="str">
        <f t="shared" si="9"/>
        <v/>
      </c>
      <c r="F57" s="307" t="str">
        <f t="shared" si="10"/>
        <v/>
      </c>
      <c r="G57" s="307" t="str">
        <f t="shared" si="11"/>
        <v/>
      </c>
      <c r="H57" s="315"/>
    </row>
    <row r="58" spans="1:9" x14ac:dyDescent="0.2">
      <c r="A58">
        <v>7</v>
      </c>
      <c r="B58" s="324"/>
      <c r="C58" s="311"/>
      <c r="D58" s="324"/>
      <c r="E58" s="306" t="str">
        <f t="shared" si="9"/>
        <v/>
      </c>
      <c r="F58" s="307" t="str">
        <f t="shared" si="10"/>
        <v/>
      </c>
      <c r="G58" s="307" t="str">
        <f t="shared" si="11"/>
        <v/>
      </c>
      <c r="H58" s="315"/>
    </row>
    <row r="59" spans="1:9" x14ac:dyDescent="0.2">
      <c r="A59">
        <v>8</v>
      </c>
      <c r="B59" s="324"/>
      <c r="C59" s="311"/>
      <c r="D59" s="324"/>
      <c r="E59" s="306" t="str">
        <f t="shared" si="9"/>
        <v/>
      </c>
      <c r="F59" s="307" t="str">
        <f t="shared" si="10"/>
        <v/>
      </c>
      <c r="G59" s="307" t="str">
        <f t="shared" si="11"/>
        <v/>
      </c>
      <c r="H59" s="315"/>
    </row>
    <row r="60" spans="1:9" x14ac:dyDescent="0.2">
      <c r="A60">
        <v>9</v>
      </c>
      <c r="B60" s="324"/>
      <c r="C60" s="311"/>
      <c r="D60" s="324"/>
      <c r="E60" s="306" t="str">
        <f t="shared" si="9"/>
        <v/>
      </c>
      <c r="F60" s="307" t="str">
        <f t="shared" si="10"/>
        <v/>
      </c>
      <c r="G60" s="307" t="str">
        <f t="shared" si="11"/>
        <v/>
      </c>
      <c r="H60" s="315"/>
    </row>
    <row r="61" spans="1:9" x14ac:dyDescent="0.2">
      <c r="A61">
        <v>10</v>
      </c>
      <c r="B61" s="325"/>
      <c r="C61" s="312"/>
      <c r="D61" s="325"/>
      <c r="E61" s="308" t="str">
        <f t="shared" si="9"/>
        <v/>
      </c>
      <c r="F61" s="309" t="str">
        <f t="shared" si="10"/>
        <v/>
      </c>
      <c r="G61" s="309" t="str">
        <f t="shared" si="11"/>
        <v/>
      </c>
      <c r="H61" s="315"/>
    </row>
    <row r="63" spans="1:9" x14ac:dyDescent="0.2">
      <c r="A63" s="301" t="s">
        <v>313</v>
      </c>
    </row>
    <row r="64" spans="1:9" x14ac:dyDescent="0.2">
      <c r="E64" s="322" t="s">
        <v>260</v>
      </c>
      <c r="F64" s="322" t="s">
        <v>260</v>
      </c>
      <c r="G64" s="316"/>
    </row>
    <row r="65" spans="1:9" x14ac:dyDescent="0.2">
      <c r="E65" s="314" t="s">
        <v>272</v>
      </c>
      <c r="F65" s="314" t="s">
        <v>267</v>
      </c>
      <c r="G65" s="317"/>
    </row>
    <row r="66" spans="1:9" x14ac:dyDescent="0.2">
      <c r="B66" s="304" t="s">
        <v>264</v>
      </c>
      <c r="C66" s="304" t="s">
        <v>246</v>
      </c>
      <c r="D66" s="304" t="s">
        <v>300</v>
      </c>
      <c r="E66" s="321" t="s">
        <v>247</v>
      </c>
      <c r="F66" s="304" t="s">
        <v>248</v>
      </c>
      <c r="G66" s="304" t="s">
        <v>249</v>
      </c>
      <c r="I66" s="302" t="s">
        <v>268</v>
      </c>
    </row>
    <row r="67" spans="1:9" x14ac:dyDescent="0.2">
      <c r="A67">
        <v>1</v>
      </c>
      <c r="B67" s="323" t="s">
        <v>262</v>
      </c>
      <c r="C67" s="371" t="s">
        <v>50</v>
      </c>
      <c r="D67" s="323"/>
      <c r="E67" s="303" t="str">
        <f t="shared" ref="E67:E76" si="12">IF(B67="✓",C67,"")</f>
        <v>選択してください</v>
      </c>
      <c r="F67" s="305">
        <f t="shared" ref="F67:F76" si="13">IF(E67="","",A67)</f>
        <v>1</v>
      </c>
      <c r="G67" s="305" t="str">
        <f t="shared" ref="G67:G76" si="14">IF((COUNTA(list_5_1)-COUNTBLANK(list_5_1))&lt;A67,"",INDEX(list_5_1,SMALL(list_5_2,A67)))</f>
        <v>選択してください</v>
      </c>
      <c r="H67" s="315"/>
      <c r="I67" s="326" t="str">
        <f ca="1">OFFSET(config!$G$67,0,0,SUMPRODUCT((config!$G$67:$G$76&lt;&gt;"")*1))</f>
        <v>選択してください</v>
      </c>
    </row>
    <row r="68" spans="1:9" x14ac:dyDescent="0.2">
      <c r="A68">
        <v>2</v>
      </c>
      <c r="B68" s="324" t="s">
        <v>262</v>
      </c>
      <c r="C68" s="311" t="s">
        <v>395</v>
      </c>
      <c r="D68" s="324"/>
      <c r="E68" s="306" t="str">
        <f t="shared" si="12"/>
        <v>利用しない</v>
      </c>
      <c r="F68" s="307">
        <f t="shared" si="13"/>
        <v>2</v>
      </c>
      <c r="G68" s="307" t="str">
        <f t="shared" si="14"/>
        <v>利用しない</v>
      </c>
      <c r="H68" s="315"/>
    </row>
    <row r="69" spans="1:9" x14ac:dyDescent="0.2">
      <c r="A69">
        <v>3</v>
      </c>
      <c r="B69" s="324" t="s">
        <v>262</v>
      </c>
      <c r="C69" s="311" t="s">
        <v>269</v>
      </c>
      <c r="D69" s="324" t="s">
        <v>306</v>
      </c>
      <c r="E69" s="306" t="str">
        <f t="shared" si="12"/>
        <v>Microsoft SQL Server 2012 Web Edition ※ライセンス費用有り</v>
      </c>
      <c r="F69" s="307">
        <f t="shared" si="13"/>
        <v>3</v>
      </c>
      <c r="G69" s="307" t="str">
        <f t="shared" si="14"/>
        <v>Microsoft SQL Server 2012 Web Edition ※ライセンス費用有り</v>
      </c>
      <c r="H69" s="315"/>
    </row>
    <row r="70" spans="1:9" x14ac:dyDescent="0.2">
      <c r="A70">
        <v>4</v>
      </c>
      <c r="B70" s="324" t="s">
        <v>262</v>
      </c>
      <c r="C70" s="311" t="s">
        <v>121</v>
      </c>
      <c r="D70" s="324" t="s">
        <v>306</v>
      </c>
      <c r="E70" s="306" t="str">
        <f t="shared" si="12"/>
        <v>Microsoft SQL Server 2012 Standard Edition ※ライセンス費用有り</v>
      </c>
      <c r="F70" s="307">
        <f t="shared" si="13"/>
        <v>4</v>
      </c>
      <c r="G70" s="307" t="str">
        <f t="shared" si="14"/>
        <v>Microsoft SQL Server 2012 Standard Edition ※ライセンス費用有り</v>
      </c>
      <c r="H70" s="315"/>
    </row>
    <row r="71" spans="1:9" x14ac:dyDescent="0.2">
      <c r="A71">
        <v>5</v>
      </c>
      <c r="B71" s="324" t="s">
        <v>262</v>
      </c>
      <c r="C71" s="311" t="s">
        <v>122</v>
      </c>
      <c r="D71" s="324" t="s">
        <v>306</v>
      </c>
      <c r="E71" s="306" t="str">
        <f t="shared" si="12"/>
        <v>Microsoft SQL Server 2012 Enterprise Edition ※ライセンス費用有り</v>
      </c>
      <c r="F71" s="307">
        <f t="shared" si="13"/>
        <v>5</v>
      </c>
      <c r="G71" s="307" t="str">
        <f t="shared" si="14"/>
        <v>Microsoft SQL Server 2012 Enterprise Edition ※ライセンス費用有り</v>
      </c>
      <c r="H71" s="315"/>
    </row>
    <row r="72" spans="1:9" x14ac:dyDescent="0.2">
      <c r="A72">
        <v>6</v>
      </c>
      <c r="B72" s="324"/>
      <c r="C72" s="311"/>
      <c r="D72" s="324"/>
      <c r="E72" s="306" t="str">
        <f t="shared" si="12"/>
        <v/>
      </c>
      <c r="F72" s="307" t="str">
        <f t="shared" si="13"/>
        <v/>
      </c>
      <c r="G72" s="307" t="str">
        <f t="shared" si="14"/>
        <v/>
      </c>
      <c r="H72" s="315"/>
    </row>
    <row r="73" spans="1:9" x14ac:dyDescent="0.2">
      <c r="A73">
        <v>7</v>
      </c>
      <c r="B73" s="324"/>
      <c r="C73" s="311"/>
      <c r="D73" s="324"/>
      <c r="E73" s="306" t="str">
        <f t="shared" si="12"/>
        <v/>
      </c>
      <c r="F73" s="307" t="str">
        <f t="shared" si="13"/>
        <v/>
      </c>
      <c r="G73" s="307" t="str">
        <f t="shared" si="14"/>
        <v/>
      </c>
      <c r="H73" s="315"/>
    </row>
    <row r="74" spans="1:9" x14ac:dyDescent="0.2">
      <c r="A74">
        <v>8</v>
      </c>
      <c r="B74" s="324"/>
      <c r="C74" s="311"/>
      <c r="D74" s="324"/>
      <c r="E74" s="306" t="str">
        <f t="shared" si="12"/>
        <v/>
      </c>
      <c r="F74" s="307" t="str">
        <f t="shared" si="13"/>
        <v/>
      </c>
      <c r="G74" s="307" t="str">
        <f t="shared" si="14"/>
        <v/>
      </c>
      <c r="H74" s="315"/>
    </row>
    <row r="75" spans="1:9" x14ac:dyDescent="0.2">
      <c r="A75">
        <v>9</v>
      </c>
      <c r="B75" s="324"/>
      <c r="C75" s="311"/>
      <c r="D75" s="324"/>
      <c r="E75" s="306" t="str">
        <f t="shared" si="12"/>
        <v/>
      </c>
      <c r="F75" s="307" t="str">
        <f t="shared" si="13"/>
        <v/>
      </c>
      <c r="G75" s="307" t="str">
        <f t="shared" si="14"/>
        <v/>
      </c>
      <c r="H75" s="315"/>
    </row>
    <row r="76" spans="1:9" x14ac:dyDescent="0.2">
      <c r="A76">
        <v>10</v>
      </c>
      <c r="B76" s="325"/>
      <c r="C76" s="312"/>
      <c r="D76" s="325"/>
      <c r="E76" s="308" t="str">
        <f t="shared" si="12"/>
        <v/>
      </c>
      <c r="F76" s="309" t="str">
        <f t="shared" si="13"/>
        <v/>
      </c>
      <c r="G76" s="309" t="str">
        <f t="shared" si="14"/>
        <v/>
      </c>
      <c r="H76" s="315"/>
    </row>
    <row r="78" spans="1:9" x14ac:dyDescent="0.2">
      <c r="A78" s="301" t="s">
        <v>307</v>
      </c>
    </row>
    <row r="79" spans="1:9" x14ac:dyDescent="0.2">
      <c r="E79" s="322" t="s">
        <v>260</v>
      </c>
      <c r="F79" s="322" t="s">
        <v>260</v>
      </c>
      <c r="G79" s="316"/>
    </row>
    <row r="80" spans="1:9" x14ac:dyDescent="0.2">
      <c r="E80" s="314" t="s">
        <v>308</v>
      </c>
      <c r="F80" s="314" t="s">
        <v>309</v>
      </c>
      <c r="G80" s="317"/>
    </row>
    <row r="81" spans="1:9" x14ac:dyDescent="0.2">
      <c r="B81" s="304" t="s">
        <v>264</v>
      </c>
      <c r="C81" s="304" t="s">
        <v>246</v>
      </c>
      <c r="D81" s="304" t="s">
        <v>300</v>
      </c>
      <c r="E81" s="321" t="s">
        <v>247</v>
      </c>
      <c r="F81" s="304" t="s">
        <v>248</v>
      </c>
      <c r="G81" s="304" t="s">
        <v>249</v>
      </c>
      <c r="I81" s="302" t="s">
        <v>268</v>
      </c>
    </row>
    <row r="82" spans="1:9" x14ac:dyDescent="0.2">
      <c r="A82">
        <v>1</v>
      </c>
      <c r="B82" s="323" t="s">
        <v>262</v>
      </c>
      <c r="C82" s="310" t="s">
        <v>50</v>
      </c>
      <c r="D82" s="323"/>
      <c r="E82" s="303" t="str">
        <f t="shared" ref="E82:E91" si="15">IF(B82="✓",C82,"")</f>
        <v>選択してください</v>
      </c>
      <c r="F82" s="305">
        <f t="shared" ref="F82:F91" si="16">IF(E82="","",A82)</f>
        <v>1</v>
      </c>
      <c r="G82" s="305" t="str">
        <f t="shared" ref="G82:G91" si="17">IF((COUNTA(list_10_1)-COUNTBLANK(list_10_1))&lt;A82,"",INDEX(list_10_1,SMALL(list_10_2,A82)))</f>
        <v>選択してください</v>
      </c>
      <c r="H82" s="315"/>
      <c r="I82" s="326" t="str">
        <f ca="1">OFFSET(config!$G$82,0,0,SUMPRODUCT((config!$G$82:$G$91&lt;&gt;"")*1))</f>
        <v>選択してください</v>
      </c>
    </row>
    <row r="83" spans="1:9" x14ac:dyDescent="0.2">
      <c r="A83">
        <v>2</v>
      </c>
      <c r="B83" s="324" t="s">
        <v>262</v>
      </c>
      <c r="C83" s="311" t="s">
        <v>128</v>
      </c>
      <c r="D83" s="324"/>
      <c r="E83" s="306" t="str">
        <f t="shared" si="15"/>
        <v>標準 スタンダード（100Mbpsアップリンク ベストエフォート回線）</v>
      </c>
      <c r="F83" s="307">
        <f t="shared" si="16"/>
        <v>2</v>
      </c>
      <c r="G83" s="307" t="str">
        <f t="shared" si="17"/>
        <v>標準 スタンダード（100Mbpsアップリンク ベストエフォート回線）</v>
      </c>
      <c r="H83" s="315"/>
    </row>
    <row r="84" spans="1:9" x14ac:dyDescent="0.2">
      <c r="A84">
        <v>3</v>
      </c>
      <c r="B84" s="324" t="s">
        <v>262</v>
      </c>
      <c r="C84" s="311" t="s">
        <v>86</v>
      </c>
      <c r="D84" s="324">
        <v>18036</v>
      </c>
      <c r="E84" s="306" t="str">
        <f t="shared" si="15"/>
        <v>「プレミアム10（100Mbpsアップリンク 10M優先帯域制御回線）」（アップグレード/有料）</v>
      </c>
      <c r="F84" s="307">
        <f t="shared" si="16"/>
        <v>3</v>
      </c>
      <c r="G84" s="307" t="str">
        <f t="shared" si="17"/>
        <v>「プレミアム10（100Mbpsアップリンク 10M優先帯域制御回線）」（アップグレード/有料）</v>
      </c>
      <c r="H84" s="315"/>
    </row>
    <row r="85" spans="1:9" x14ac:dyDescent="0.2">
      <c r="A85">
        <v>4</v>
      </c>
      <c r="B85" s="324" t="s">
        <v>262</v>
      </c>
      <c r="C85" s="311" t="s">
        <v>87</v>
      </c>
      <c r="D85" s="324">
        <v>18037</v>
      </c>
      <c r="E85" s="306" t="str">
        <f t="shared" si="15"/>
        <v>「プレミアム30（100Mbpsアップリンク 30M優先帯域制御回線）」（アップグレード/有料）</v>
      </c>
      <c r="F85" s="307">
        <f t="shared" si="16"/>
        <v>4</v>
      </c>
      <c r="G85" s="307" t="str">
        <f t="shared" si="17"/>
        <v>「プレミアム30（100Mbpsアップリンク 30M優先帯域制御回線）」（アップグレード/有料）</v>
      </c>
      <c r="H85" s="315"/>
    </row>
    <row r="86" spans="1:9" x14ac:dyDescent="0.2">
      <c r="A86">
        <v>5</v>
      </c>
      <c r="B86" s="324" t="s">
        <v>262</v>
      </c>
      <c r="C86" s="311" t="s">
        <v>88</v>
      </c>
      <c r="D86" s="324">
        <v>18038</v>
      </c>
      <c r="E86" s="306" t="str">
        <f t="shared" si="15"/>
        <v>「プレミアム100（100Mbpsアップリンク 100M優先帯域制御回線）」（アップグレード/有料）</v>
      </c>
      <c r="F86" s="307">
        <f t="shared" si="16"/>
        <v>5</v>
      </c>
      <c r="G86" s="307" t="str">
        <f t="shared" si="17"/>
        <v>「プレミアム100（100Mbpsアップリンク 100M優先帯域制御回線）」（アップグレード/有料）</v>
      </c>
      <c r="H86" s="315"/>
    </row>
    <row r="87" spans="1:9" x14ac:dyDescent="0.2">
      <c r="A87">
        <v>6</v>
      </c>
      <c r="B87" s="324" t="s">
        <v>262</v>
      </c>
      <c r="C87" s="311" t="s">
        <v>131</v>
      </c>
      <c r="D87" s="324">
        <v>18039</v>
      </c>
      <c r="E87" s="306" t="str">
        <f t="shared" si="15"/>
        <v>「スタンダード1G（1000Mbpsアップリンク ベストエフォート回線）」（アップグレード/有料）</v>
      </c>
      <c r="F87" s="307">
        <f t="shared" si="16"/>
        <v>6</v>
      </c>
      <c r="G87" s="307" t="str">
        <f t="shared" si="17"/>
        <v>「スタンダード1G（1000Mbpsアップリンク ベストエフォート回線）」（アップグレード/有料）</v>
      </c>
      <c r="H87" s="315"/>
    </row>
    <row r="88" spans="1:9" x14ac:dyDescent="0.2">
      <c r="A88">
        <v>7</v>
      </c>
      <c r="B88" s="324" t="s">
        <v>263</v>
      </c>
      <c r="C88" s="311"/>
      <c r="D88" s="324"/>
      <c r="E88" s="306" t="str">
        <f t="shared" si="15"/>
        <v/>
      </c>
      <c r="F88" s="307" t="str">
        <f t="shared" si="16"/>
        <v/>
      </c>
      <c r="G88" s="307" t="str">
        <f t="shared" si="17"/>
        <v/>
      </c>
      <c r="H88" s="315"/>
    </row>
    <row r="89" spans="1:9" x14ac:dyDescent="0.2">
      <c r="A89">
        <v>8</v>
      </c>
      <c r="B89" s="324"/>
      <c r="C89" s="311"/>
      <c r="D89" s="324"/>
      <c r="E89" s="306" t="str">
        <f t="shared" si="15"/>
        <v/>
      </c>
      <c r="F89" s="307" t="str">
        <f t="shared" si="16"/>
        <v/>
      </c>
      <c r="G89" s="307" t="str">
        <f t="shared" si="17"/>
        <v/>
      </c>
      <c r="H89" s="315"/>
    </row>
    <row r="90" spans="1:9" x14ac:dyDescent="0.2">
      <c r="A90">
        <v>9</v>
      </c>
      <c r="B90" s="324"/>
      <c r="C90" s="311"/>
      <c r="D90" s="324"/>
      <c r="E90" s="306" t="str">
        <f t="shared" si="15"/>
        <v/>
      </c>
      <c r="F90" s="307" t="str">
        <f t="shared" si="16"/>
        <v/>
      </c>
      <c r="G90" s="307" t="str">
        <f t="shared" si="17"/>
        <v/>
      </c>
      <c r="H90" s="315"/>
    </row>
    <row r="91" spans="1:9" x14ac:dyDescent="0.2">
      <c r="A91">
        <v>10</v>
      </c>
      <c r="B91" s="325"/>
      <c r="C91" s="312"/>
      <c r="D91" s="325"/>
      <c r="E91" s="308" t="str">
        <f t="shared" si="15"/>
        <v/>
      </c>
      <c r="F91" s="309" t="str">
        <f t="shared" si="16"/>
        <v/>
      </c>
      <c r="G91" s="309" t="str">
        <f t="shared" si="17"/>
        <v/>
      </c>
      <c r="H91" s="315"/>
    </row>
    <row r="93" spans="1:9" x14ac:dyDescent="0.2">
      <c r="A93" s="301" t="s">
        <v>314</v>
      </c>
    </row>
    <row r="94" spans="1:9" x14ac:dyDescent="0.2">
      <c r="E94" s="322" t="s">
        <v>260</v>
      </c>
      <c r="F94" s="322" t="s">
        <v>260</v>
      </c>
      <c r="G94" s="316"/>
    </row>
    <row r="95" spans="1:9" x14ac:dyDescent="0.2">
      <c r="E95" s="314" t="s">
        <v>317</v>
      </c>
      <c r="F95" s="314" t="s">
        <v>318</v>
      </c>
      <c r="G95" s="317"/>
    </row>
    <row r="96" spans="1:9" x14ac:dyDescent="0.2">
      <c r="B96" s="304" t="s">
        <v>264</v>
      </c>
      <c r="C96" s="304" t="s">
        <v>246</v>
      </c>
      <c r="D96" s="304" t="s">
        <v>300</v>
      </c>
      <c r="E96" s="321" t="s">
        <v>247</v>
      </c>
      <c r="F96" s="304" t="s">
        <v>248</v>
      </c>
      <c r="G96" s="304" t="s">
        <v>249</v>
      </c>
      <c r="I96" s="302" t="s">
        <v>268</v>
      </c>
    </row>
    <row r="97" spans="1:9" x14ac:dyDescent="0.2">
      <c r="A97">
        <v>1</v>
      </c>
      <c r="B97" s="323" t="s">
        <v>262</v>
      </c>
      <c r="C97" s="310" t="s">
        <v>130</v>
      </c>
      <c r="D97" s="323"/>
      <c r="E97" s="303" t="str">
        <f t="shared" ref="E97:E106" si="18">IF(B97="✓",C97,"")</f>
        <v>利用しない　※利用する場合は選択してください</v>
      </c>
      <c r="F97" s="305">
        <f t="shared" ref="F97:F106" si="19">IF(E97="","",A97)</f>
        <v>1</v>
      </c>
      <c r="G97" s="305" t="str">
        <f t="shared" ref="G97:G106" si="20">IF((COUNTA(list_11_1)-COUNTBLANK(list_11_1))&lt;A97,"",INDEX(list_11_1,SMALL(list_11_2,A97)))</f>
        <v>利用しない　※利用する場合は選択してください</v>
      </c>
      <c r="H97" s="315"/>
      <c r="I97" s="326" t="str">
        <f ca="1">OFFSET(config!$G$97,0,0,SUMPRODUCT((config!$G$97:$G$106&lt;&gt;"")*1))</f>
        <v>利用しない　※利用する場合は選択してください</v>
      </c>
    </row>
    <row r="98" spans="1:9" x14ac:dyDescent="0.2">
      <c r="A98">
        <v>2</v>
      </c>
      <c r="B98" s="324" t="s">
        <v>262</v>
      </c>
      <c r="C98" s="311" t="s">
        <v>316</v>
      </c>
      <c r="D98" s="324">
        <v>18278</v>
      </c>
      <c r="E98" s="306" t="str">
        <f t="shared" si="18"/>
        <v>500Mbps（優先制御）（アップグレード/有料）</v>
      </c>
      <c r="F98" s="307">
        <f t="shared" si="19"/>
        <v>2</v>
      </c>
      <c r="G98" s="307" t="str">
        <f t="shared" si="20"/>
        <v>500Mbps（優先制御）（アップグレード/有料）</v>
      </c>
      <c r="H98" s="315"/>
    </row>
    <row r="99" spans="1:9" x14ac:dyDescent="0.2">
      <c r="A99">
        <v>3</v>
      </c>
      <c r="B99" s="324" t="s">
        <v>263</v>
      </c>
      <c r="C99" s="311"/>
      <c r="D99" s="324"/>
      <c r="E99" s="306" t="str">
        <f t="shared" si="18"/>
        <v/>
      </c>
      <c r="F99" s="307" t="str">
        <f t="shared" si="19"/>
        <v/>
      </c>
      <c r="G99" s="307" t="str">
        <f t="shared" si="20"/>
        <v/>
      </c>
      <c r="H99" s="315"/>
    </row>
    <row r="100" spans="1:9" x14ac:dyDescent="0.2">
      <c r="A100">
        <v>4</v>
      </c>
      <c r="B100" s="324" t="s">
        <v>263</v>
      </c>
      <c r="C100" s="311"/>
      <c r="D100" s="324"/>
      <c r="E100" s="306" t="str">
        <f t="shared" si="18"/>
        <v/>
      </c>
      <c r="F100" s="307" t="str">
        <f t="shared" si="19"/>
        <v/>
      </c>
      <c r="G100" s="307" t="str">
        <f t="shared" si="20"/>
        <v/>
      </c>
      <c r="H100" s="315"/>
    </row>
    <row r="101" spans="1:9" x14ac:dyDescent="0.2">
      <c r="A101">
        <v>5</v>
      </c>
      <c r="B101" s="324" t="s">
        <v>263</v>
      </c>
      <c r="C101" s="311"/>
      <c r="D101" s="324"/>
      <c r="E101" s="306" t="str">
        <f t="shared" si="18"/>
        <v/>
      </c>
      <c r="F101" s="307" t="str">
        <f t="shared" si="19"/>
        <v/>
      </c>
      <c r="G101" s="307" t="str">
        <f t="shared" si="20"/>
        <v/>
      </c>
      <c r="H101" s="315"/>
    </row>
    <row r="102" spans="1:9" x14ac:dyDescent="0.2">
      <c r="A102">
        <v>6</v>
      </c>
      <c r="B102" s="324" t="s">
        <v>263</v>
      </c>
      <c r="C102" s="311"/>
      <c r="D102" s="324"/>
      <c r="E102" s="306" t="str">
        <f t="shared" si="18"/>
        <v/>
      </c>
      <c r="F102" s="307" t="str">
        <f t="shared" si="19"/>
        <v/>
      </c>
      <c r="G102" s="307" t="str">
        <f t="shared" si="20"/>
        <v/>
      </c>
      <c r="H102" s="315"/>
    </row>
    <row r="103" spans="1:9" x14ac:dyDescent="0.2">
      <c r="A103">
        <v>7</v>
      </c>
      <c r="B103" s="324"/>
      <c r="C103" s="311"/>
      <c r="D103" s="324"/>
      <c r="E103" s="306" t="str">
        <f t="shared" si="18"/>
        <v/>
      </c>
      <c r="F103" s="307" t="str">
        <f t="shared" si="19"/>
        <v/>
      </c>
      <c r="G103" s="307" t="str">
        <f t="shared" si="20"/>
        <v/>
      </c>
      <c r="H103" s="315"/>
    </row>
    <row r="104" spans="1:9" x14ac:dyDescent="0.2">
      <c r="A104">
        <v>8</v>
      </c>
      <c r="B104" s="324"/>
      <c r="C104" s="311"/>
      <c r="D104" s="324"/>
      <c r="E104" s="306" t="str">
        <f t="shared" si="18"/>
        <v/>
      </c>
      <c r="F104" s="307" t="str">
        <f t="shared" si="19"/>
        <v/>
      </c>
      <c r="G104" s="307" t="str">
        <f t="shared" si="20"/>
        <v/>
      </c>
      <c r="H104" s="315"/>
    </row>
    <row r="105" spans="1:9" x14ac:dyDescent="0.2">
      <c r="A105">
        <v>9</v>
      </c>
      <c r="B105" s="324"/>
      <c r="C105" s="311"/>
      <c r="D105" s="324"/>
      <c r="E105" s="306" t="str">
        <f t="shared" si="18"/>
        <v/>
      </c>
      <c r="F105" s="307" t="str">
        <f t="shared" si="19"/>
        <v/>
      </c>
      <c r="G105" s="307" t="str">
        <f t="shared" si="20"/>
        <v/>
      </c>
      <c r="H105" s="315"/>
    </row>
    <row r="106" spans="1:9" x14ac:dyDescent="0.2">
      <c r="A106">
        <v>10</v>
      </c>
      <c r="B106" s="325"/>
      <c r="C106" s="312"/>
      <c r="D106" s="325"/>
      <c r="E106" s="308" t="str">
        <f t="shared" si="18"/>
        <v/>
      </c>
      <c r="F106" s="309" t="str">
        <f t="shared" si="19"/>
        <v/>
      </c>
      <c r="G106" s="309" t="str">
        <f t="shared" si="20"/>
        <v/>
      </c>
      <c r="H106" s="315"/>
    </row>
    <row r="108" spans="1:9" x14ac:dyDescent="0.2">
      <c r="A108" s="301" t="s">
        <v>315</v>
      </c>
    </row>
    <row r="109" spans="1:9" x14ac:dyDescent="0.2">
      <c r="E109" s="322" t="s">
        <v>260</v>
      </c>
      <c r="F109" s="322" t="s">
        <v>260</v>
      </c>
      <c r="G109" s="316"/>
    </row>
    <row r="110" spans="1:9" x14ac:dyDescent="0.2">
      <c r="E110" s="314" t="s">
        <v>319</v>
      </c>
      <c r="F110" s="314" t="s">
        <v>320</v>
      </c>
      <c r="G110" s="317"/>
    </row>
    <row r="111" spans="1:9" x14ac:dyDescent="0.2">
      <c r="B111" s="304" t="s">
        <v>264</v>
      </c>
      <c r="C111" s="304" t="s">
        <v>246</v>
      </c>
      <c r="D111" s="304" t="s">
        <v>300</v>
      </c>
      <c r="E111" s="321" t="s">
        <v>247</v>
      </c>
      <c r="F111" s="304" t="s">
        <v>248</v>
      </c>
      <c r="G111" s="304" t="s">
        <v>249</v>
      </c>
      <c r="I111" s="302" t="s">
        <v>268</v>
      </c>
    </row>
    <row r="112" spans="1:9" x14ac:dyDescent="0.2">
      <c r="A112">
        <v>1</v>
      </c>
      <c r="B112" s="323" t="s">
        <v>262</v>
      </c>
      <c r="C112" s="310" t="s">
        <v>423</v>
      </c>
      <c r="D112" s="323"/>
      <c r="E112" s="303" t="str">
        <f t="shared" ref="E112:E121" si="21">IF(B112="✓",C112,"")</f>
        <v>－</v>
      </c>
      <c r="F112" s="305">
        <f t="shared" ref="F112:F121" si="22">IF(E112="","",A112)</f>
        <v>1</v>
      </c>
      <c r="G112" s="305" t="str">
        <f t="shared" ref="G112:G121" si="23">IF((COUNTA(list_12_1)-COUNTBLANK(list_12_1))&lt;A112,"",INDEX(list_12_1,SMALL(list_12_2,A112)))</f>
        <v>－</v>
      </c>
      <c r="H112" s="315"/>
      <c r="I112" s="326" t="str">
        <f ca="1">OFFSET(config!$G$112,0,0,SUMPRODUCT((config!$G$112:$G$121&lt;&gt;"")*1))</f>
        <v>－</v>
      </c>
    </row>
    <row r="113" spans="1:9" x14ac:dyDescent="0.2">
      <c r="A113">
        <v>2</v>
      </c>
      <c r="B113" s="324" t="s">
        <v>263</v>
      </c>
      <c r="C113" s="311"/>
      <c r="D113" s="324"/>
      <c r="E113" s="306" t="str">
        <f t="shared" si="21"/>
        <v/>
      </c>
      <c r="F113" s="307" t="str">
        <f t="shared" si="22"/>
        <v/>
      </c>
      <c r="G113" s="307" t="str">
        <f t="shared" si="23"/>
        <v/>
      </c>
      <c r="H113" s="315"/>
    </row>
    <row r="114" spans="1:9" x14ac:dyDescent="0.2">
      <c r="A114">
        <v>3</v>
      </c>
      <c r="B114" s="324" t="s">
        <v>263</v>
      </c>
      <c r="C114" s="311"/>
      <c r="D114" s="324"/>
      <c r="E114" s="306" t="str">
        <f t="shared" si="21"/>
        <v/>
      </c>
      <c r="F114" s="307" t="str">
        <f t="shared" si="22"/>
        <v/>
      </c>
      <c r="G114" s="307" t="str">
        <f t="shared" si="23"/>
        <v/>
      </c>
      <c r="H114" s="315"/>
    </row>
    <row r="115" spans="1:9" x14ac:dyDescent="0.2">
      <c r="A115">
        <v>4</v>
      </c>
      <c r="B115" s="324" t="s">
        <v>263</v>
      </c>
      <c r="C115" s="311"/>
      <c r="D115" s="324"/>
      <c r="E115" s="306" t="str">
        <f t="shared" si="21"/>
        <v/>
      </c>
      <c r="F115" s="307" t="str">
        <f t="shared" si="22"/>
        <v/>
      </c>
      <c r="G115" s="307" t="str">
        <f t="shared" si="23"/>
        <v/>
      </c>
      <c r="H115" s="315"/>
    </row>
    <row r="116" spans="1:9" x14ac:dyDescent="0.2">
      <c r="A116">
        <v>5</v>
      </c>
      <c r="B116" s="324" t="s">
        <v>263</v>
      </c>
      <c r="C116" s="311"/>
      <c r="D116" s="324"/>
      <c r="E116" s="306" t="str">
        <f t="shared" si="21"/>
        <v/>
      </c>
      <c r="F116" s="307" t="str">
        <f t="shared" si="22"/>
        <v/>
      </c>
      <c r="G116" s="307" t="str">
        <f t="shared" si="23"/>
        <v/>
      </c>
      <c r="H116" s="315"/>
    </row>
    <row r="117" spans="1:9" x14ac:dyDescent="0.2">
      <c r="A117">
        <v>6</v>
      </c>
      <c r="B117" s="324" t="s">
        <v>263</v>
      </c>
      <c r="C117" s="311"/>
      <c r="D117" s="324"/>
      <c r="E117" s="306" t="str">
        <f t="shared" si="21"/>
        <v/>
      </c>
      <c r="F117" s="307" t="str">
        <f t="shared" si="22"/>
        <v/>
      </c>
      <c r="G117" s="307" t="str">
        <f t="shared" si="23"/>
        <v/>
      </c>
      <c r="H117" s="315"/>
    </row>
    <row r="118" spans="1:9" x14ac:dyDescent="0.2">
      <c r="A118">
        <v>7</v>
      </c>
      <c r="B118" s="324"/>
      <c r="C118" s="311"/>
      <c r="D118" s="324"/>
      <c r="E118" s="306" t="str">
        <f t="shared" si="21"/>
        <v/>
      </c>
      <c r="F118" s="307" t="str">
        <f t="shared" si="22"/>
        <v/>
      </c>
      <c r="G118" s="307" t="str">
        <f t="shared" si="23"/>
        <v/>
      </c>
      <c r="H118" s="315"/>
    </row>
    <row r="119" spans="1:9" x14ac:dyDescent="0.2">
      <c r="A119">
        <v>8</v>
      </c>
      <c r="B119" s="324"/>
      <c r="C119" s="311"/>
      <c r="D119" s="324"/>
      <c r="E119" s="306" t="str">
        <f t="shared" si="21"/>
        <v/>
      </c>
      <c r="F119" s="307" t="str">
        <f t="shared" si="22"/>
        <v/>
      </c>
      <c r="G119" s="307" t="str">
        <f t="shared" si="23"/>
        <v/>
      </c>
      <c r="H119" s="315"/>
    </row>
    <row r="120" spans="1:9" x14ac:dyDescent="0.2">
      <c r="A120">
        <v>9</v>
      </c>
      <c r="B120" s="324"/>
      <c r="C120" s="311"/>
      <c r="D120" s="324"/>
      <c r="E120" s="306" t="str">
        <f t="shared" si="21"/>
        <v/>
      </c>
      <c r="F120" s="307" t="str">
        <f t="shared" si="22"/>
        <v/>
      </c>
      <c r="G120" s="307" t="str">
        <f t="shared" si="23"/>
        <v/>
      </c>
      <c r="H120" s="315"/>
    </row>
    <row r="121" spans="1:9" x14ac:dyDescent="0.2">
      <c r="A121">
        <v>10</v>
      </c>
      <c r="B121" s="325"/>
      <c r="C121" s="312"/>
      <c r="D121" s="325"/>
      <c r="E121" s="308" t="str">
        <f t="shared" si="21"/>
        <v/>
      </c>
      <c r="F121" s="309" t="str">
        <f t="shared" si="22"/>
        <v/>
      </c>
      <c r="G121" s="309" t="str">
        <f t="shared" si="23"/>
        <v/>
      </c>
      <c r="H121" s="315"/>
    </row>
    <row r="123" spans="1:9" ht="16.2" x14ac:dyDescent="0.2">
      <c r="A123" s="345" t="s">
        <v>403</v>
      </c>
      <c r="B123" s="347"/>
      <c r="C123" s="346"/>
      <c r="D123" s="301"/>
    </row>
    <row r="125" spans="1:9" x14ac:dyDescent="0.2">
      <c r="A125" s="301" t="s">
        <v>242</v>
      </c>
    </row>
    <row r="126" spans="1:9" x14ac:dyDescent="0.2">
      <c r="E126" s="322" t="s">
        <v>260</v>
      </c>
      <c r="F126" s="322" t="s">
        <v>260</v>
      </c>
      <c r="G126" s="316"/>
    </row>
    <row r="127" spans="1:9" x14ac:dyDescent="0.2">
      <c r="E127" s="314" t="s">
        <v>273</v>
      </c>
      <c r="F127" s="314" t="s">
        <v>278</v>
      </c>
      <c r="G127" s="317"/>
    </row>
    <row r="128" spans="1:9" x14ac:dyDescent="0.2">
      <c r="B128" s="304" t="s">
        <v>264</v>
      </c>
      <c r="C128" s="304" t="s">
        <v>246</v>
      </c>
      <c r="D128" s="304" t="s">
        <v>300</v>
      </c>
      <c r="E128" s="321" t="s">
        <v>247</v>
      </c>
      <c r="F128" s="304" t="s">
        <v>248</v>
      </c>
      <c r="G128" s="304" t="s">
        <v>249</v>
      </c>
      <c r="I128" s="302" t="s">
        <v>268</v>
      </c>
    </row>
    <row r="129" spans="1:9" x14ac:dyDescent="0.2">
      <c r="A129">
        <v>1</v>
      </c>
      <c r="B129" s="323" t="s">
        <v>262</v>
      </c>
      <c r="C129" s="310" t="s">
        <v>50</v>
      </c>
      <c r="D129" s="323"/>
      <c r="E129" s="303" t="str">
        <f t="shared" ref="E129:E138" si="24">IF(B129="✓",C129,"")</f>
        <v>選択してください</v>
      </c>
      <c r="F129" s="305">
        <f t="shared" ref="F129:F138" si="25">IF(E129="","",A129)</f>
        <v>1</v>
      </c>
      <c r="G129" s="305" t="str">
        <f t="shared" ref="G129:G138" si="26">IF((COUNTA(list_6_1)-COUNTBLANK(list_6_1))&lt;A129,"",INDEX(list_6_1,SMALL(list_6_2,A129)))</f>
        <v>選択してください</v>
      </c>
      <c r="H129" s="315"/>
      <c r="I129" s="326" t="str">
        <f ca="1">OFFSET(config!$G$129,0,0,SUMPRODUCT((config!$G$129:$G$138&lt;&gt;"")*1))</f>
        <v>選択してください</v>
      </c>
    </row>
    <row r="130" spans="1:9" x14ac:dyDescent="0.2">
      <c r="A130">
        <v>2</v>
      </c>
      <c r="B130" s="324" t="s">
        <v>262</v>
      </c>
      <c r="C130" s="311" t="s">
        <v>450</v>
      </c>
      <c r="D130" s="333" t="s">
        <v>305</v>
      </c>
      <c r="E130" s="306" t="str">
        <f t="shared" si="24"/>
        <v>Xeon 4Core 2.40GHz</v>
      </c>
      <c r="F130" s="307">
        <f t="shared" si="25"/>
        <v>2</v>
      </c>
      <c r="G130" s="307" t="str">
        <f t="shared" si="26"/>
        <v>Xeon 4Core 2.40GHz</v>
      </c>
      <c r="H130" s="315"/>
    </row>
    <row r="131" spans="1:9" x14ac:dyDescent="0.2">
      <c r="A131">
        <v>3</v>
      </c>
      <c r="B131" s="324" t="s">
        <v>263</v>
      </c>
      <c r="C131" s="311"/>
      <c r="D131" s="324"/>
      <c r="E131" s="306" t="str">
        <f t="shared" si="24"/>
        <v/>
      </c>
      <c r="F131" s="307" t="str">
        <f t="shared" si="25"/>
        <v/>
      </c>
      <c r="G131" s="307" t="str">
        <f t="shared" si="26"/>
        <v/>
      </c>
      <c r="H131" s="315"/>
    </row>
    <row r="132" spans="1:9" x14ac:dyDescent="0.2">
      <c r="A132">
        <v>4</v>
      </c>
      <c r="B132" s="324"/>
      <c r="C132" s="311"/>
      <c r="D132" s="324"/>
      <c r="E132" s="306" t="str">
        <f t="shared" si="24"/>
        <v/>
      </c>
      <c r="F132" s="307" t="str">
        <f t="shared" si="25"/>
        <v/>
      </c>
      <c r="G132" s="307" t="str">
        <f t="shared" si="26"/>
        <v/>
      </c>
      <c r="H132" s="315"/>
    </row>
    <row r="133" spans="1:9" x14ac:dyDescent="0.2">
      <c r="A133">
        <v>5</v>
      </c>
      <c r="B133" s="324"/>
      <c r="C133" s="311"/>
      <c r="D133" s="324"/>
      <c r="E133" s="306" t="str">
        <f t="shared" si="24"/>
        <v/>
      </c>
      <c r="F133" s="307" t="str">
        <f t="shared" si="25"/>
        <v/>
      </c>
      <c r="G133" s="307" t="str">
        <f t="shared" si="26"/>
        <v/>
      </c>
      <c r="H133" s="315"/>
    </row>
    <row r="134" spans="1:9" x14ac:dyDescent="0.2">
      <c r="A134">
        <v>6</v>
      </c>
      <c r="B134" s="324"/>
      <c r="C134" s="313"/>
      <c r="D134" s="330"/>
      <c r="E134" s="306" t="str">
        <f t="shared" si="24"/>
        <v/>
      </c>
      <c r="F134" s="307" t="str">
        <f t="shared" si="25"/>
        <v/>
      </c>
      <c r="G134" s="307" t="str">
        <f t="shared" si="26"/>
        <v/>
      </c>
      <c r="H134" s="315"/>
    </row>
    <row r="135" spans="1:9" x14ac:dyDescent="0.2">
      <c r="A135">
        <v>7</v>
      </c>
      <c r="B135" s="324"/>
      <c r="C135" s="311"/>
      <c r="D135" s="324"/>
      <c r="E135" s="306" t="str">
        <f t="shared" si="24"/>
        <v/>
      </c>
      <c r="F135" s="307" t="str">
        <f t="shared" si="25"/>
        <v/>
      </c>
      <c r="G135" s="307" t="str">
        <f t="shared" si="26"/>
        <v/>
      </c>
      <c r="H135" s="315"/>
    </row>
    <row r="136" spans="1:9" x14ac:dyDescent="0.2">
      <c r="A136">
        <v>8</v>
      </c>
      <c r="B136" s="324"/>
      <c r="C136" s="311"/>
      <c r="D136" s="324"/>
      <c r="E136" s="306" t="str">
        <f t="shared" si="24"/>
        <v/>
      </c>
      <c r="F136" s="307" t="str">
        <f t="shared" si="25"/>
        <v/>
      </c>
      <c r="G136" s="307" t="str">
        <f t="shared" si="26"/>
        <v/>
      </c>
      <c r="H136" s="315"/>
    </row>
    <row r="137" spans="1:9" x14ac:dyDescent="0.2">
      <c r="A137">
        <v>9</v>
      </c>
      <c r="B137" s="324"/>
      <c r="C137" s="311"/>
      <c r="D137" s="324"/>
      <c r="E137" s="306" t="str">
        <f t="shared" si="24"/>
        <v/>
      </c>
      <c r="F137" s="307" t="str">
        <f t="shared" si="25"/>
        <v/>
      </c>
      <c r="G137" s="307" t="str">
        <f t="shared" si="26"/>
        <v/>
      </c>
      <c r="H137" s="315"/>
    </row>
    <row r="138" spans="1:9" x14ac:dyDescent="0.2">
      <c r="A138">
        <v>10</v>
      </c>
      <c r="B138" s="325"/>
      <c r="C138" s="312"/>
      <c r="D138" s="325"/>
      <c r="E138" s="308" t="str">
        <f t="shared" si="24"/>
        <v/>
      </c>
      <c r="F138" s="309" t="str">
        <f t="shared" si="25"/>
        <v/>
      </c>
      <c r="G138" s="309" t="str">
        <f t="shared" si="26"/>
        <v/>
      </c>
      <c r="H138" s="315"/>
    </row>
    <row r="140" spans="1:9" x14ac:dyDescent="0.2">
      <c r="A140" s="301" t="s">
        <v>279</v>
      </c>
    </row>
    <row r="141" spans="1:9" x14ac:dyDescent="0.2">
      <c r="E141" s="322" t="s">
        <v>260</v>
      </c>
      <c r="F141" s="322" t="s">
        <v>260</v>
      </c>
      <c r="G141" s="316"/>
    </row>
    <row r="142" spans="1:9" x14ac:dyDescent="0.2">
      <c r="E142" s="314" t="s">
        <v>280</v>
      </c>
      <c r="F142" s="314" t="s">
        <v>281</v>
      </c>
      <c r="G142" s="317"/>
    </row>
    <row r="143" spans="1:9" x14ac:dyDescent="0.2">
      <c r="B143" s="304" t="s">
        <v>264</v>
      </c>
      <c r="C143" s="304" t="s">
        <v>246</v>
      </c>
      <c r="D143" s="304" t="s">
        <v>300</v>
      </c>
      <c r="E143" s="321" t="s">
        <v>247</v>
      </c>
      <c r="F143" s="304" t="s">
        <v>248</v>
      </c>
      <c r="G143" s="304" t="s">
        <v>249</v>
      </c>
      <c r="I143" s="302" t="s">
        <v>268</v>
      </c>
    </row>
    <row r="144" spans="1:9" x14ac:dyDescent="0.2">
      <c r="A144">
        <v>1</v>
      </c>
      <c r="B144" s="323" t="s">
        <v>262</v>
      </c>
      <c r="C144" s="310" t="s">
        <v>50</v>
      </c>
      <c r="D144" s="323"/>
      <c r="E144" s="303" t="str">
        <f t="shared" ref="E144:E153" si="27">IF(B144="✓",C144,"")</f>
        <v>選択してください</v>
      </c>
      <c r="F144" s="305">
        <f t="shared" ref="F144:F153" si="28">IF(E144="","",A144)</f>
        <v>1</v>
      </c>
      <c r="G144" s="305" t="str">
        <f t="shared" ref="G144:G153" si="29">IF((COUNTA(list_7_1)-COUNTBLANK(list_7_1))&lt;A144,"",INDEX(list_7_1,SMALL(list_7_2,A144)))</f>
        <v>選択してください</v>
      </c>
      <c r="H144" s="315"/>
      <c r="I144" s="326" t="str">
        <f ca="1">OFFSET(config!$G$144,0,0,SUMPRODUCT((config!$G$144:$G$153&lt;&gt;"")*1))</f>
        <v>選択してください</v>
      </c>
    </row>
    <row r="145" spans="1:9" x14ac:dyDescent="0.2">
      <c r="A145">
        <v>2</v>
      </c>
      <c r="B145" s="324" t="s">
        <v>262</v>
      </c>
      <c r="C145" s="311" t="s">
        <v>282</v>
      </c>
      <c r="D145" s="324"/>
      <c r="E145" s="306" t="str">
        <f t="shared" si="27"/>
        <v>8GB（標準）</v>
      </c>
      <c r="F145" s="307">
        <f t="shared" si="28"/>
        <v>2</v>
      </c>
      <c r="G145" s="307" t="str">
        <f t="shared" si="29"/>
        <v>8GB（標準）</v>
      </c>
      <c r="H145" s="315"/>
    </row>
    <row r="146" spans="1:9" x14ac:dyDescent="0.2">
      <c r="A146">
        <v>3</v>
      </c>
      <c r="B146" s="324" t="s">
        <v>262</v>
      </c>
      <c r="C146" s="311" t="s">
        <v>283</v>
      </c>
      <c r="D146" s="324">
        <v>18322</v>
      </c>
      <c r="E146" s="306" t="str">
        <f t="shared" si="27"/>
        <v>8GB増設 (合計16GB)（アップグレード/有料）</v>
      </c>
      <c r="F146" s="307">
        <f t="shared" si="28"/>
        <v>3</v>
      </c>
      <c r="G146" s="307" t="str">
        <f t="shared" si="29"/>
        <v>8GB増設 (合計16GB)（アップグレード/有料）</v>
      </c>
      <c r="H146" s="315"/>
    </row>
    <row r="147" spans="1:9" x14ac:dyDescent="0.2">
      <c r="A147">
        <v>4</v>
      </c>
      <c r="B147" s="324" t="s">
        <v>262</v>
      </c>
      <c r="C147" s="311" t="s">
        <v>284</v>
      </c>
      <c r="D147" s="324">
        <v>18323</v>
      </c>
      <c r="E147" s="306" t="str">
        <f t="shared" si="27"/>
        <v>24GB増設 (合計32GB)（アップグレード/有料）</v>
      </c>
      <c r="F147" s="307">
        <f t="shared" si="28"/>
        <v>4</v>
      </c>
      <c r="G147" s="307" t="str">
        <f t="shared" si="29"/>
        <v>24GB増設 (合計32GB)（アップグレード/有料）</v>
      </c>
      <c r="H147" s="315"/>
    </row>
    <row r="148" spans="1:9" x14ac:dyDescent="0.2">
      <c r="A148">
        <v>5</v>
      </c>
      <c r="B148" s="324"/>
      <c r="C148" s="311"/>
      <c r="D148" s="324"/>
      <c r="E148" s="306" t="str">
        <f t="shared" si="27"/>
        <v/>
      </c>
      <c r="F148" s="307" t="str">
        <f t="shared" si="28"/>
        <v/>
      </c>
      <c r="G148" s="307" t="str">
        <f t="shared" si="29"/>
        <v/>
      </c>
      <c r="H148" s="315"/>
    </row>
    <row r="149" spans="1:9" x14ac:dyDescent="0.2">
      <c r="A149">
        <v>6</v>
      </c>
      <c r="B149" s="324"/>
      <c r="C149" s="313"/>
      <c r="D149" s="330"/>
      <c r="E149" s="306" t="str">
        <f t="shared" si="27"/>
        <v/>
      </c>
      <c r="F149" s="307" t="str">
        <f t="shared" si="28"/>
        <v/>
      </c>
      <c r="G149" s="307" t="str">
        <f t="shared" si="29"/>
        <v/>
      </c>
      <c r="H149" s="315"/>
    </row>
    <row r="150" spans="1:9" x14ac:dyDescent="0.2">
      <c r="A150">
        <v>7</v>
      </c>
      <c r="B150" s="324"/>
      <c r="C150" s="311"/>
      <c r="D150" s="324"/>
      <c r="E150" s="306" t="str">
        <f t="shared" si="27"/>
        <v/>
      </c>
      <c r="F150" s="307" t="str">
        <f t="shared" si="28"/>
        <v/>
      </c>
      <c r="G150" s="307" t="str">
        <f t="shared" si="29"/>
        <v/>
      </c>
      <c r="H150" s="315"/>
    </row>
    <row r="151" spans="1:9" x14ac:dyDescent="0.2">
      <c r="A151">
        <v>8</v>
      </c>
      <c r="B151" s="324"/>
      <c r="C151" s="311"/>
      <c r="D151" s="324"/>
      <c r="E151" s="306" t="str">
        <f t="shared" si="27"/>
        <v/>
      </c>
      <c r="F151" s="307" t="str">
        <f t="shared" si="28"/>
        <v/>
      </c>
      <c r="G151" s="307" t="str">
        <f t="shared" si="29"/>
        <v/>
      </c>
      <c r="H151" s="315"/>
    </row>
    <row r="152" spans="1:9" x14ac:dyDescent="0.2">
      <c r="A152">
        <v>9</v>
      </c>
      <c r="B152" s="324"/>
      <c r="C152" s="311"/>
      <c r="D152" s="324"/>
      <c r="E152" s="306" t="str">
        <f t="shared" si="27"/>
        <v/>
      </c>
      <c r="F152" s="307" t="str">
        <f t="shared" si="28"/>
        <v/>
      </c>
      <c r="G152" s="307" t="str">
        <f t="shared" si="29"/>
        <v/>
      </c>
      <c r="H152" s="315"/>
    </row>
    <row r="153" spans="1:9" x14ac:dyDescent="0.2">
      <c r="A153">
        <v>10</v>
      </c>
      <c r="B153" s="325"/>
      <c r="C153" s="312"/>
      <c r="D153" s="325"/>
      <c r="E153" s="308" t="str">
        <f t="shared" si="27"/>
        <v/>
      </c>
      <c r="F153" s="309" t="str">
        <f t="shared" si="28"/>
        <v/>
      </c>
      <c r="G153" s="309" t="str">
        <f t="shared" si="29"/>
        <v/>
      </c>
      <c r="H153" s="315"/>
    </row>
    <row r="155" spans="1:9" x14ac:dyDescent="0.2">
      <c r="A155" s="301" t="s">
        <v>255</v>
      </c>
    </row>
    <row r="156" spans="1:9" x14ac:dyDescent="0.2">
      <c r="E156" s="322" t="s">
        <v>260</v>
      </c>
      <c r="F156" s="322" t="s">
        <v>260</v>
      </c>
      <c r="G156" s="316"/>
    </row>
    <row r="157" spans="1:9" x14ac:dyDescent="0.2">
      <c r="E157" s="314" t="s">
        <v>288</v>
      </c>
      <c r="F157" s="314" t="s">
        <v>289</v>
      </c>
      <c r="G157" s="317"/>
    </row>
    <row r="158" spans="1:9" x14ac:dyDescent="0.2">
      <c r="B158" s="304" t="s">
        <v>264</v>
      </c>
      <c r="C158" s="304" t="s">
        <v>246</v>
      </c>
      <c r="D158" s="304" t="s">
        <v>300</v>
      </c>
      <c r="E158" s="321" t="s">
        <v>247</v>
      </c>
      <c r="F158" s="304" t="s">
        <v>248</v>
      </c>
      <c r="G158" s="304" t="s">
        <v>249</v>
      </c>
      <c r="I158" s="302" t="s">
        <v>268</v>
      </c>
    </row>
    <row r="159" spans="1:9" x14ac:dyDescent="0.2">
      <c r="A159">
        <v>1</v>
      </c>
      <c r="B159" s="323" t="s">
        <v>262</v>
      </c>
      <c r="C159" s="310" t="s">
        <v>50</v>
      </c>
      <c r="D159" s="323"/>
      <c r="E159" s="303" t="str">
        <f t="shared" ref="E159:E168" si="30">IF(B159="✓",C159,"")</f>
        <v>選択してください</v>
      </c>
      <c r="F159" s="305">
        <f t="shared" ref="F159:F168" si="31">IF(E159="","",A159)</f>
        <v>1</v>
      </c>
      <c r="G159" s="305" t="str">
        <f t="shared" ref="G159:G168" si="32">IF((COUNTA(list_8_1)-COUNTBLANK(list_8_1))&lt;A159,"",INDEX(list_8_1,SMALL(list_8_2,A159)))</f>
        <v>選択してください</v>
      </c>
      <c r="H159" s="315"/>
      <c r="I159" s="326" t="str">
        <f ca="1">OFFSET(config!$G$159,0,0,SUMPRODUCT((config!$G$159:$G$168&lt;&gt;"")*1))</f>
        <v>選択してください</v>
      </c>
    </row>
    <row r="160" spans="1:9" x14ac:dyDescent="0.2">
      <c r="A160">
        <v>2</v>
      </c>
      <c r="B160" s="324" t="s">
        <v>262</v>
      </c>
      <c r="C160" s="311" t="s">
        <v>285</v>
      </c>
      <c r="D160" s="324">
        <v>18280</v>
      </c>
      <c r="E160" s="306" t="str">
        <f t="shared" si="30"/>
        <v>SATA 1TB×2（RAID1）</v>
      </c>
      <c r="F160" s="307">
        <f t="shared" si="31"/>
        <v>2</v>
      </c>
      <c r="G160" s="307" t="str">
        <f t="shared" si="32"/>
        <v>SATA 1TB×2（RAID1）</v>
      </c>
      <c r="H160" s="315"/>
    </row>
    <row r="161" spans="1:9" x14ac:dyDescent="0.2">
      <c r="A161">
        <v>3</v>
      </c>
      <c r="B161" s="324" t="s">
        <v>262</v>
      </c>
      <c r="C161" s="311" t="s">
        <v>286</v>
      </c>
      <c r="D161" s="324">
        <v>18281</v>
      </c>
      <c r="E161" s="306" t="str">
        <f t="shared" si="30"/>
        <v>SAS 600GB×2（RAID1）</v>
      </c>
      <c r="F161" s="307">
        <f t="shared" si="31"/>
        <v>3</v>
      </c>
      <c r="G161" s="307" t="str">
        <f t="shared" si="32"/>
        <v>SAS 600GB×2（RAID1）</v>
      </c>
      <c r="H161" s="315"/>
    </row>
    <row r="162" spans="1:9" x14ac:dyDescent="0.2">
      <c r="A162">
        <v>4</v>
      </c>
      <c r="B162" s="324" t="s">
        <v>263</v>
      </c>
      <c r="C162" s="311" t="s">
        <v>287</v>
      </c>
      <c r="D162" s="324">
        <v>18282</v>
      </c>
      <c r="E162" s="306" t="str">
        <f t="shared" si="30"/>
        <v/>
      </c>
      <c r="F162" s="307" t="str">
        <f t="shared" si="31"/>
        <v/>
      </c>
      <c r="G162" s="307" t="str">
        <f t="shared" si="32"/>
        <v>SSD Intel DC S3500 240GB×2（RAID1）</v>
      </c>
      <c r="H162" s="315"/>
    </row>
    <row r="163" spans="1:9" x14ac:dyDescent="0.2">
      <c r="A163">
        <v>5</v>
      </c>
      <c r="B163" s="324" t="s">
        <v>262</v>
      </c>
      <c r="C163" s="311" t="s">
        <v>459</v>
      </c>
      <c r="D163" s="324">
        <v>18283</v>
      </c>
      <c r="E163" s="306" t="str">
        <f t="shared" si="30"/>
        <v>SSD Intel DC S3500 240GB×2（RAID1）</v>
      </c>
      <c r="F163" s="307">
        <f t="shared" si="31"/>
        <v>5</v>
      </c>
      <c r="G163" s="307" t="str">
        <f t="shared" si="32"/>
        <v>SSD Intel DC S3500 480GB×2（RAID1）</v>
      </c>
      <c r="H163" s="315"/>
    </row>
    <row r="164" spans="1:9" x14ac:dyDescent="0.2">
      <c r="A164">
        <v>6</v>
      </c>
      <c r="B164" s="324" t="s">
        <v>262</v>
      </c>
      <c r="C164" s="311" t="s">
        <v>460</v>
      </c>
      <c r="D164" s="324">
        <v>18284</v>
      </c>
      <c r="E164" s="306" t="str">
        <f t="shared" si="30"/>
        <v>SSD Intel DC S3500 480GB×2（RAID1）</v>
      </c>
      <c r="F164" s="307">
        <f t="shared" si="31"/>
        <v>6</v>
      </c>
      <c r="G164" s="307" t="str">
        <f t="shared" si="32"/>
        <v>SSD Intel DC S3500 800GB×2（RAID1）</v>
      </c>
      <c r="H164" s="315"/>
    </row>
    <row r="165" spans="1:9" x14ac:dyDescent="0.2">
      <c r="A165">
        <v>7</v>
      </c>
      <c r="B165" s="324" t="s">
        <v>262</v>
      </c>
      <c r="C165" s="313" t="s">
        <v>461</v>
      </c>
      <c r="D165" s="330">
        <v>18285</v>
      </c>
      <c r="E165" s="306" t="str">
        <f t="shared" si="30"/>
        <v>SSD Intel DC S3500 800GB×2（RAID1）</v>
      </c>
      <c r="F165" s="307">
        <f t="shared" si="31"/>
        <v>7</v>
      </c>
      <c r="G165" s="307" t="str">
        <f t="shared" si="32"/>
        <v>SSD Intel DC S3500 1.6TB×2（RAID1）</v>
      </c>
      <c r="H165" s="315"/>
    </row>
    <row r="166" spans="1:9" x14ac:dyDescent="0.2">
      <c r="A166">
        <v>8</v>
      </c>
      <c r="B166" s="324" t="s">
        <v>262</v>
      </c>
      <c r="C166" s="313" t="s">
        <v>462</v>
      </c>
      <c r="D166" s="330">
        <v>18286</v>
      </c>
      <c r="E166" s="306" t="str">
        <f t="shared" si="30"/>
        <v>SSD Intel DC S3500 1.6TB×2（RAID1）</v>
      </c>
      <c r="F166" s="307">
        <f t="shared" si="31"/>
        <v>8</v>
      </c>
      <c r="G166" s="307" t="str">
        <f t="shared" si="32"/>
        <v/>
      </c>
      <c r="H166" s="315"/>
    </row>
    <row r="167" spans="1:9" x14ac:dyDescent="0.2">
      <c r="A167">
        <v>9</v>
      </c>
      <c r="B167" s="324"/>
      <c r="C167" s="311"/>
      <c r="D167" s="324"/>
      <c r="E167" s="306" t="str">
        <f t="shared" si="30"/>
        <v/>
      </c>
      <c r="F167" s="307" t="str">
        <f t="shared" si="31"/>
        <v/>
      </c>
      <c r="G167" s="307" t="str">
        <f t="shared" si="32"/>
        <v/>
      </c>
      <c r="H167" s="315"/>
    </row>
    <row r="168" spans="1:9" x14ac:dyDescent="0.2">
      <c r="A168">
        <v>10</v>
      </c>
      <c r="B168" s="325"/>
      <c r="C168" s="312"/>
      <c r="D168" s="325"/>
      <c r="E168" s="308" t="str">
        <f t="shared" si="30"/>
        <v/>
      </c>
      <c r="F168" s="309" t="str">
        <f t="shared" si="31"/>
        <v/>
      </c>
      <c r="G168" s="309" t="str">
        <f t="shared" si="32"/>
        <v/>
      </c>
      <c r="H168" s="315"/>
    </row>
    <row r="170" spans="1:9" x14ac:dyDescent="0.2">
      <c r="A170" s="301" t="s">
        <v>254</v>
      </c>
    </row>
    <row r="171" spans="1:9" x14ac:dyDescent="0.2">
      <c r="E171" s="322" t="s">
        <v>260</v>
      </c>
      <c r="F171" s="322" t="s">
        <v>260</v>
      </c>
      <c r="G171" s="316"/>
    </row>
    <row r="172" spans="1:9" x14ac:dyDescent="0.2">
      <c r="E172" s="314" t="s">
        <v>290</v>
      </c>
      <c r="F172" s="314" t="s">
        <v>291</v>
      </c>
      <c r="G172" s="317"/>
    </row>
    <row r="173" spans="1:9" x14ac:dyDescent="0.2">
      <c r="B173" s="304" t="s">
        <v>264</v>
      </c>
      <c r="C173" s="304" t="s">
        <v>246</v>
      </c>
      <c r="D173" s="304" t="s">
        <v>300</v>
      </c>
      <c r="E173" s="321" t="s">
        <v>247</v>
      </c>
      <c r="F173" s="304" t="s">
        <v>248</v>
      </c>
      <c r="G173" s="304" t="s">
        <v>249</v>
      </c>
      <c r="I173" s="302" t="s">
        <v>268</v>
      </c>
    </row>
    <row r="174" spans="1:9" x14ac:dyDescent="0.2">
      <c r="A174">
        <v>1</v>
      </c>
      <c r="B174" s="323" t="s">
        <v>262</v>
      </c>
      <c r="C174" s="310" t="s">
        <v>130</v>
      </c>
      <c r="D174" s="323"/>
      <c r="E174" s="303" t="str">
        <f t="shared" ref="E174:E183" si="33">IF(B174="✓",C174,"")</f>
        <v>利用しない　※利用する場合は選択してください</v>
      </c>
      <c r="F174" s="305">
        <f t="shared" ref="F174:F183" si="34">IF(E174="","",A174)</f>
        <v>1</v>
      </c>
      <c r="G174" s="305" t="str">
        <f t="shared" ref="G174:G183" si="35">IF((COUNTA(list_9_1)-COUNTBLANK(list_9_1))&lt;A174,"",INDEX(list_9_1,SMALL(list_9_2,A174)))</f>
        <v>利用しない　※利用する場合は選択してください</v>
      </c>
      <c r="H174" s="315"/>
      <c r="I174" s="326" t="str">
        <f ca="1">OFFSET(config!$G$174,0,0,SUMPRODUCT((config!$G$174:$G$183&lt;&gt;"")*1))</f>
        <v>利用しない　※利用する場合は選択してください</v>
      </c>
    </row>
    <row r="175" spans="1:9" x14ac:dyDescent="0.2">
      <c r="A175">
        <v>2</v>
      </c>
      <c r="B175" s="324" t="s">
        <v>262</v>
      </c>
      <c r="C175" s="311" t="s">
        <v>292</v>
      </c>
      <c r="D175" s="324">
        <v>18301</v>
      </c>
      <c r="E175" s="306" t="str">
        <f t="shared" si="33"/>
        <v>SATA 1TB×2（アップグレード/有料）</v>
      </c>
      <c r="F175" s="307">
        <f t="shared" si="34"/>
        <v>2</v>
      </c>
      <c r="G175" s="307" t="str">
        <f t="shared" si="35"/>
        <v>SATA 1TB×2（アップグレード/有料）</v>
      </c>
      <c r="H175" s="315"/>
    </row>
    <row r="176" spans="1:9" x14ac:dyDescent="0.2">
      <c r="A176">
        <v>3</v>
      </c>
      <c r="B176" s="324" t="s">
        <v>262</v>
      </c>
      <c r="C176" s="311" t="s">
        <v>293</v>
      </c>
      <c r="D176" s="324">
        <v>18302</v>
      </c>
      <c r="E176" s="306" t="str">
        <f t="shared" si="33"/>
        <v>SAS 600GB×2（アップグレード/有料）</v>
      </c>
      <c r="F176" s="307">
        <f t="shared" si="34"/>
        <v>3</v>
      </c>
      <c r="G176" s="307" t="str">
        <f t="shared" si="35"/>
        <v>SAS 600GB×2（アップグレード/有料）</v>
      </c>
      <c r="H176" s="315"/>
    </row>
    <row r="177" spans="1:9" x14ac:dyDescent="0.2">
      <c r="A177">
        <v>4</v>
      </c>
      <c r="B177" s="324" t="s">
        <v>263</v>
      </c>
      <c r="C177" s="311" t="s">
        <v>294</v>
      </c>
      <c r="D177" s="324">
        <v>18303</v>
      </c>
      <c r="E177" s="306" t="str">
        <f t="shared" si="33"/>
        <v/>
      </c>
      <c r="F177" s="307" t="str">
        <f t="shared" si="34"/>
        <v/>
      </c>
      <c r="G177" s="307" t="str">
        <f t="shared" si="35"/>
        <v>SSD Intel DC S3500 240GB×2（アップグレード/有料）</v>
      </c>
      <c r="H177" s="315"/>
    </row>
    <row r="178" spans="1:9" x14ac:dyDescent="0.2">
      <c r="A178">
        <v>5</v>
      </c>
      <c r="B178" s="324" t="s">
        <v>262</v>
      </c>
      <c r="C178" s="311" t="s">
        <v>463</v>
      </c>
      <c r="D178" s="324">
        <v>18304</v>
      </c>
      <c r="E178" s="306" t="str">
        <f t="shared" si="33"/>
        <v>SSD Intel DC S3500 240GB×2（アップグレード/有料）</v>
      </c>
      <c r="F178" s="307">
        <f t="shared" si="34"/>
        <v>5</v>
      </c>
      <c r="G178" s="307" t="str">
        <f t="shared" si="35"/>
        <v>SSD Intel DC S3500 480GB×2（アップグレード/有料）</v>
      </c>
      <c r="H178" s="315"/>
    </row>
    <row r="179" spans="1:9" x14ac:dyDescent="0.2">
      <c r="A179">
        <v>6</v>
      </c>
      <c r="B179" s="324" t="s">
        <v>262</v>
      </c>
      <c r="C179" s="311" t="s">
        <v>464</v>
      </c>
      <c r="D179" s="324">
        <v>18305</v>
      </c>
      <c r="E179" s="306" t="str">
        <f t="shared" si="33"/>
        <v>SSD Intel DC S3500 480GB×2（アップグレード/有料）</v>
      </c>
      <c r="F179" s="307">
        <f t="shared" si="34"/>
        <v>6</v>
      </c>
      <c r="G179" s="307" t="str">
        <f t="shared" si="35"/>
        <v>SSD Intel DC S3500 800GB×2（アップグレード/有料）</v>
      </c>
      <c r="H179" s="315"/>
    </row>
    <row r="180" spans="1:9" x14ac:dyDescent="0.2">
      <c r="A180">
        <v>7</v>
      </c>
      <c r="B180" s="324" t="s">
        <v>262</v>
      </c>
      <c r="C180" s="311" t="s">
        <v>465</v>
      </c>
      <c r="D180" s="324">
        <v>18306</v>
      </c>
      <c r="E180" s="306" t="str">
        <f t="shared" si="33"/>
        <v>SSD Intel DC S3500 800GB×2（アップグレード/有料）</v>
      </c>
      <c r="F180" s="307">
        <f t="shared" si="34"/>
        <v>7</v>
      </c>
      <c r="G180" s="307" t="str">
        <f t="shared" si="35"/>
        <v>SSD Intel DC S3500 1.6TB×2（アップグレード/有料）</v>
      </c>
      <c r="H180" s="315"/>
    </row>
    <row r="181" spans="1:9" x14ac:dyDescent="0.2">
      <c r="A181">
        <v>8</v>
      </c>
      <c r="B181" s="324" t="s">
        <v>262</v>
      </c>
      <c r="C181" s="311" t="s">
        <v>466</v>
      </c>
      <c r="D181" s="324">
        <v>18307</v>
      </c>
      <c r="E181" s="306" t="str">
        <f t="shared" si="33"/>
        <v>SSD Intel DC S3500 1.6TB×2（アップグレード/有料）</v>
      </c>
      <c r="F181" s="307">
        <f t="shared" si="34"/>
        <v>8</v>
      </c>
      <c r="G181" s="307" t="str">
        <f t="shared" si="35"/>
        <v/>
      </c>
      <c r="H181" s="315"/>
    </row>
    <row r="182" spans="1:9" x14ac:dyDescent="0.2">
      <c r="A182">
        <v>9</v>
      </c>
      <c r="B182" s="324"/>
      <c r="C182" s="311"/>
      <c r="D182" s="324"/>
      <c r="E182" s="306" t="str">
        <f t="shared" si="33"/>
        <v/>
      </c>
      <c r="F182" s="307" t="str">
        <f t="shared" si="34"/>
        <v/>
      </c>
      <c r="G182" s="307" t="str">
        <f t="shared" si="35"/>
        <v/>
      </c>
      <c r="H182" s="315"/>
    </row>
    <row r="183" spans="1:9" x14ac:dyDescent="0.2">
      <c r="A183">
        <v>10</v>
      </c>
      <c r="B183" s="325"/>
      <c r="C183" s="312"/>
      <c r="D183" s="325"/>
      <c r="E183" s="308" t="str">
        <f t="shared" si="33"/>
        <v/>
      </c>
      <c r="F183" s="309" t="str">
        <f t="shared" si="34"/>
        <v/>
      </c>
      <c r="G183" s="309" t="str">
        <f t="shared" si="35"/>
        <v/>
      </c>
      <c r="H183" s="315"/>
    </row>
    <row r="184" spans="1:9" s="240" customFormat="1" x14ac:dyDescent="0.2">
      <c r="B184" s="327"/>
      <c r="C184" s="318"/>
      <c r="D184" s="327"/>
      <c r="E184" s="318"/>
      <c r="F184" s="319"/>
      <c r="G184" s="319"/>
      <c r="H184" s="328"/>
    </row>
    <row r="185" spans="1:9" ht="16.2" x14ac:dyDescent="0.2">
      <c r="A185" s="345" t="s">
        <v>327</v>
      </c>
      <c r="B185" s="347"/>
      <c r="C185" s="346"/>
      <c r="D185" s="301"/>
    </row>
    <row r="187" spans="1:9" x14ac:dyDescent="0.2">
      <c r="A187" s="301" t="s">
        <v>242</v>
      </c>
    </row>
    <row r="188" spans="1:9" x14ac:dyDescent="0.2">
      <c r="E188" s="322" t="s">
        <v>260</v>
      </c>
      <c r="F188" s="322" t="s">
        <v>260</v>
      </c>
      <c r="G188" s="316"/>
    </row>
    <row r="189" spans="1:9" x14ac:dyDescent="0.2">
      <c r="E189" s="314" t="s">
        <v>328</v>
      </c>
      <c r="F189" s="314" t="s">
        <v>329</v>
      </c>
      <c r="G189" s="317"/>
    </row>
    <row r="190" spans="1:9" x14ac:dyDescent="0.2">
      <c r="B190" s="304" t="s">
        <v>264</v>
      </c>
      <c r="C190" s="304" t="s">
        <v>246</v>
      </c>
      <c r="D190" s="304" t="s">
        <v>300</v>
      </c>
      <c r="E190" s="321" t="s">
        <v>247</v>
      </c>
      <c r="F190" s="304" t="s">
        <v>248</v>
      </c>
      <c r="G190" s="304" t="s">
        <v>249</v>
      </c>
      <c r="I190" s="302" t="s">
        <v>268</v>
      </c>
    </row>
    <row r="191" spans="1:9" x14ac:dyDescent="0.2">
      <c r="A191">
        <v>1</v>
      </c>
      <c r="B191" s="323" t="s">
        <v>262</v>
      </c>
      <c r="C191" s="310" t="s">
        <v>50</v>
      </c>
      <c r="D191" s="323"/>
      <c r="E191" s="303" t="str">
        <f t="shared" ref="E191:E200" si="36">IF(B191="✓",C191,"")</f>
        <v>選択してください</v>
      </c>
      <c r="F191" s="305">
        <f t="shared" ref="F191:F200" si="37">IF(E191="","",A191)</f>
        <v>1</v>
      </c>
      <c r="G191" s="305" t="str">
        <f t="shared" ref="G191:G200" si="38">IF((COUNTA(list_13_1)-COUNTBLANK(list_13_1))&lt;A191,"",INDEX(list_13_1,SMALL(list_13_2,A191)))</f>
        <v>選択してください</v>
      </c>
      <c r="H191" s="315"/>
      <c r="I191" s="326" t="str">
        <f ca="1">OFFSET(config!$G$191,0,0,SUMPRODUCT((config!$G$191:$G$200&lt;&gt;"")*1))</f>
        <v>選択してください</v>
      </c>
    </row>
    <row r="192" spans="1:9" x14ac:dyDescent="0.2">
      <c r="A192">
        <v>2</v>
      </c>
      <c r="B192" s="324" t="s">
        <v>262</v>
      </c>
      <c r="C192" s="311" t="s">
        <v>431</v>
      </c>
      <c r="D192" s="324" t="s">
        <v>306</v>
      </c>
      <c r="E192" s="306" t="str">
        <f t="shared" si="36"/>
        <v>NEC E120f-M Xeon 6Core 2.40GHz</v>
      </c>
      <c r="F192" s="307">
        <f t="shared" si="37"/>
        <v>2</v>
      </c>
      <c r="G192" s="307" t="str">
        <f t="shared" si="38"/>
        <v>NEC E120f-M Xeon 6Core 2.40GHz</v>
      </c>
      <c r="H192" s="315"/>
    </row>
    <row r="193" spans="1:9" x14ac:dyDescent="0.2">
      <c r="A193">
        <v>3</v>
      </c>
      <c r="B193" s="324" t="s">
        <v>263</v>
      </c>
      <c r="C193" s="311" t="s">
        <v>432</v>
      </c>
      <c r="D193" s="324" t="s">
        <v>306</v>
      </c>
      <c r="E193" s="306" t="str">
        <f t="shared" si="36"/>
        <v/>
      </c>
      <c r="F193" s="307" t="str">
        <f t="shared" si="37"/>
        <v/>
      </c>
      <c r="G193" s="307" t="str">
        <f t="shared" si="38"/>
        <v/>
      </c>
      <c r="H193" s="315"/>
    </row>
    <row r="194" spans="1:9" x14ac:dyDescent="0.2">
      <c r="A194">
        <v>4</v>
      </c>
      <c r="B194" s="324"/>
      <c r="C194" s="311"/>
      <c r="D194" s="324"/>
      <c r="E194" s="306" t="str">
        <f t="shared" si="36"/>
        <v/>
      </c>
      <c r="F194" s="307" t="str">
        <f t="shared" si="37"/>
        <v/>
      </c>
      <c r="G194" s="307" t="str">
        <f t="shared" si="38"/>
        <v/>
      </c>
      <c r="H194" s="315"/>
    </row>
    <row r="195" spans="1:9" x14ac:dyDescent="0.2">
      <c r="A195">
        <v>5</v>
      </c>
      <c r="B195" s="324"/>
      <c r="C195" s="311"/>
      <c r="D195" s="324"/>
      <c r="E195" s="306" t="str">
        <f t="shared" si="36"/>
        <v/>
      </c>
      <c r="F195" s="307" t="str">
        <f t="shared" si="37"/>
        <v/>
      </c>
      <c r="G195" s="307" t="str">
        <f t="shared" si="38"/>
        <v/>
      </c>
      <c r="H195" s="315"/>
    </row>
    <row r="196" spans="1:9" x14ac:dyDescent="0.2">
      <c r="A196">
        <v>6</v>
      </c>
      <c r="B196" s="324"/>
      <c r="C196" s="313"/>
      <c r="D196" s="330"/>
      <c r="E196" s="306" t="str">
        <f t="shared" si="36"/>
        <v/>
      </c>
      <c r="F196" s="307" t="str">
        <f t="shared" si="37"/>
        <v/>
      </c>
      <c r="G196" s="307" t="str">
        <f t="shared" si="38"/>
        <v/>
      </c>
      <c r="H196" s="315"/>
    </row>
    <row r="197" spans="1:9" x14ac:dyDescent="0.2">
      <c r="A197">
        <v>7</v>
      </c>
      <c r="B197" s="324"/>
      <c r="C197" s="311"/>
      <c r="D197" s="324"/>
      <c r="E197" s="306" t="str">
        <f t="shared" si="36"/>
        <v/>
      </c>
      <c r="F197" s="307" t="str">
        <f t="shared" si="37"/>
        <v/>
      </c>
      <c r="G197" s="307" t="str">
        <f t="shared" si="38"/>
        <v/>
      </c>
      <c r="H197" s="315"/>
    </row>
    <row r="198" spans="1:9" x14ac:dyDescent="0.2">
      <c r="A198">
        <v>8</v>
      </c>
      <c r="B198" s="324"/>
      <c r="C198" s="311"/>
      <c r="D198" s="324"/>
      <c r="E198" s="306" t="str">
        <f t="shared" si="36"/>
        <v/>
      </c>
      <c r="F198" s="307" t="str">
        <f t="shared" si="37"/>
        <v/>
      </c>
      <c r="G198" s="307" t="str">
        <f t="shared" si="38"/>
        <v/>
      </c>
      <c r="H198" s="315"/>
    </row>
    <row r="199" spans="1:9" x14ac:dyDescent="0.2">
      <c r="A199">
        <v>9</v>
      </c>
      <c r="B199" s="324"/>
      <c r="C199" s="311"/>
      <c r="D199" s="324"/>
      <c r="E199" s="306" t="str">
        <f t="shared" si="36"/>
        <v/>
      </c>
      <c r="F199" s="307" t="str">
        <f t="shared" si="37"/>
        <v/>
      </c>
      <c r="G199" s="307" t="str">
        <f t="shared" si="38"/>
        <v/>
      </c>
      <c r="H199" s="315"/>
    </row>
    <row r="200" spans="1:9" x14ac:dyDescent="0.2">
      <c r="A200">
        <v>10</v>
      </c>
      <c r="B200" s="325"/>
      <c r="C200" s="312"/>
      <c r="D200" s="325"/>
      <c r="E200" s="308" t="str">
        <f t="shared" si="36"/>
        <v/>
      </c>
      <c r="F200" s="309" t="str">
        <f t="shared" si="37"/>
        <v/>
      </c>
      <c r="G200" s="309" t="str">
        <f t="shared" si="38"/>
        <v/>
      </c>
      <c r="H200" s="315"/>
    </row>
    <row r="202" spans="1:9" x14ac:dyDescent="0.2">
      <c r="A202" s="301" t="s">
        <v>336</v>
      </c>
    </row>
    <row r="203" spans="1:9" x14ac:dyDescent="0.2">
      <c r="E203" s="322" t="s">
        <v>260</v>
      </c>
      <c r="F203" s="322" t="s">
        <v>260</v>
      </c>
      <c r="G203" s="316"/>
    </row>
    <row r="204" spans="1:9" x14ac:dyDescent="0.2">
      <c r="E204" s="314" t="s">
        <v>342</v>
      </c>
      <c r="F204" s="314" t="s">
        <v>343</v>
      </c>
      <c r="G204" s="317"/>
    </row>
    <row r="205" spans="1:9" x14ac:dyDescent="0.2">
      <c r="B205" s="304" t="s">
        <v>264</v>
      </c>
      <c r="C205" s="304" t="s">
        <v>246</v>
      </c>
      <c r="D205" s="304" t="s">
        <v>300</v>
      </c>
      <c r="E205" s="321" t="s">
        <v>247</v>
      </c>
      <c r="F205" s="304" t="s">
        <v>248</v>
      </c>
      <c r="G205" s="304" t="s">
        <v>249</v>
      </c>
      <c r="I205" s="302" t="s">
        <v>268</v>
      </c>
    </row>
    <row r="206" spans="1:9" x14ac:dyDescent="0.2">
      <c r="A206">
        <v>1</v>
      </c>
      <c r="B206" s="323" t="s">
        <v>262</v>
      </c>
      <c r="C206" s="310" t="s">
        <v>50</v>
      </c>
      <c r="D206" s="323"/>
      <c r="E206" s="303" t="str">
        <f t="shared" ref="E206:E215" si="39">IF(B206="✓",C206,"")</f>
        <v>選択してください</v>
      </c>
      <c r="F206" s="305">
        <f t="shared" ref="F206:F215" si="40">IF(E206="","",A206)</f>
        <v>1</v>
      </c>
      <c r="G206" s="305" t="str">
        <f t="shared" ref="G206:G215" si="41">IF((COUNTA(list_18_1)-COUNTBLANK(list_18_1))&lt;A206,"",INDEX(list_18_1,SMALL(list_18_2,A206)))</f>
        <v>選択してください</v>
      </c>
      <c r="H206" s="315"/>
      <c r="I206" s="326" t="str">
        <f ca="1">OFFSET(config!$G$206,0,0,SUMPRODUCT((config!$G$206:$G$215&lt;&gt;"")*1))</f>
        <v>選択してください</v>
      </c>
    </row>
    <row r="207" spans="1:9" x14ac:dyDescent="0.2">
      <c r="A207">
        <v>2</v>
      </c>
      <c r="B207" s="324" t="s">
        <v>262</v>
      </c>
      <c r="C207" s="311" t="s">
        <v>51</v>
      </c>
      <c r="D207" s="324"/>
      <c r="E207" s="306" t="str">
        <f t="shared" si="39"/>
        <v>16GB（標準）</v>
      </c>
      <c r="F207" s="307">
        <f t="shared" si="40"/>
        <v>2</v>
      </c>
      <c r="G207" s="307" t="str">
        <f t="shared" si="41"/>
        <v>16GB（標準）</v>
      </c>
      <c r="H207" s="315"/>
    </row>
    <row r="208" spans="1:9" x14ac:dyDescent="0.2">
      <c r="A208">
        <v>3</v>
      </c>
      <c r="B208" s="324" t="s">
        <v>262</v>
      </c>
      <c r="C208" s="311" t="s">
        <v>57</v>
      </c>
      <c r="D208" s="324">
        <v>18324</v>
      </c>
      <c r="E208" s="306" t="str">
        <f t="shared" si="39"/>
        <v>16GB増設 (合計32GB)（アップグレード/有料）</v>
      </c>
      <c r="F208" s="307">
        <f t="shared" si="40"/>
        <v>3</v>
      </c>
      <c r="G208" s="307" t="str">
        <f t="shared" si="41"/>
        <v>16GB増設 (合計32GB)（アップグレード/有料）</v>
      </c>
      <c r="H208" s="315"/>
    </row>
    <row r="209" spans="1:9" x14ac:dyDescent="0.2">
      <c r="A209">
        <v>4</v>
      </c>
      <c r="B209" s="324" t="s">
        <v>262</v>
      </c>
      <c r="C209" s="311" t="s">
        <v>58</v>
      </c>
      <c r="D209" s="324">
        <v>18326</v>
      </c>
      <c r="E209" s="306" t="str">
        <f t="shared" si="39"/>
        <v>48GB増設 (合計64GB)（アップグレード/有料）</v>
      </c>
      <c r="F209" s="307">
        <f t="shared" si="40"/>
        <v>4</v>
      </c>
      <c r="G209" s="307" t="str">
        <f t="shared" si="41"/>
        <v>48GB増設 (合計64GB)（アップグレード/有料）</v>
      </c>
      <c r="H209" s="315"/>
    </row>
    <row r="210" spans="1:9" x14ac:dyDescent="0.2">
      <c r="A210">
        <v>5</v>
      </c>
      <c r="B210" s="324" t="s">
        <v>262</v>
      </c>
      <c r="C210" s="311" t="s">
        <v>418</v>
      </c>
      <c r="D210" s="324">
        <v>18330</v>
      </c>
      <c r="E210" s="306" t="str">
        <f t="shared" si="39"/>
        <v>112GB増設 (合計128GB)（アップグレード/有料）</v>
      </c>
      <c r="F210" s="307">
        <f t="shared" si="40"/>
        <v>5</v>
      </c>
      <c r="G210" s="307" t="str">
        <f t="shared" si="41"/>
        <v>112GB増設 (合計128GB)（アップグレード/有料）</v>
      </c>
      <c r="H210" s="315"/>
    </row>
    <row r="211" spans="1:9" x14ac:dyDescent="0.2">
      <c r="A211">
        <v>6</v>
      </c>
      <c r="B211" s="324" t="s">
        <v>263</v>
      </c>
      <c r="C211" s="311"/>
      <c r="D211" s="324"/>
      <c r="E211" s="306" t="str">
        <f t="shared" si="39"/>
        <v/>
      </c>
      <c r="F211" s="307" t="str">
        <f t="shared" si="40"/>
        <v/>
      </c>
      <c r="G211" s="307" t="str">
        <f t="shared" si="41"/>
        <v/>
      </c>
      <c r="H211" s="315"/>
    </row>
    <row r="212" spans="1:9" x14ac:dyDescent="0.2">
      <c r="A212">
        <v>7</v>
      </c>
      <c r="B212" s="324"/>
      <c r="C212" s="311"/>
      <c r="D212" s="324"/>
      <c r="E212" s="306" t="str">
        <f t="shared" si="39"/>
        <v/>
      </c>
      <c r="F212" s="307" t="str">
        <f t="shared" si="40"/>
        <v/>
      </c>
      <c r="G212" s="307" t="str">
        <f t="shared" si="41"/>
        <v/>
      </c>
      <c r="H212" s="315"/>
    </row>
    <row r="213" spans="1:9" x14ac:dyDescent="0.2">
      <c r="A213">
        <v>8</v>
      </c>
      <c r="B213" s="324"/>
      <c r="C213" s="311"/>
      <c r="D213" s="324"/>
      <c r="E213" s="306" t="str">
        <f t="shared" si="39"/>
        <v/>
      </c>
      <c r="F213" s="307" t="str">
        <f t="shared" si="40"/>
        <v/>
      </c>
      <c r="G213" s="307" t="str">
        <f t="shared" si="41"/>
        <v/>
      </c>
      <c r="H213" s="315"/>
    </row>
    <row r="214" spans="1:9" x14ac:dyDescent="0.2">
      <c r="A214">
        <v>9</v>
      </c>
      <c r="B214" s="324"/>
      <c r="C214" s="311"/>
      <c r="D214" s="324"/>
      <c r="E214" s="306" t="str">
        <f t="shared" si="39"/>
        <v/>
      </c>
      <c r="F214" s="307" t="str">
        <f t="shared" si="40"/>
        <v/>
      </c>
      <c r="G214" s="307" t="str">
        <f t="shared" si="41"/>
        <v/>
      </c>
      <c r="H214" s="315"/>
    </row>
    <row r="215" spans="1:9" x14ac:dyDescent="0.2">
      <c r="A215">
        <v>10</v>
      </c>
      <c r="B215" s="325"/>
      <c r="C215" s="312"/>
      <c r="D215" s="325"/>
      <c r="E215" s="308" t="str">
        <f t="shared" si="39"/>
        <v/>
      </c>
      <c r="F215" s="309" t="str">
        <f t="shared" si="40"/>
        <v/>
      </c>
      <c r="G215" s="309" t="str">
        <f t="shared" si="41"/>
        <v/>
      </c>
      <c r="H215" s="315"/>
    </row>
    <row r="217" spans="1:9" x14ac:dyDescent="0.2">
      <c r="A217" s="301" t="s">
        <v>337</v>
      </c>
    </row>
    <row r="218" spans="1:9" x14ac:dyDescent="0.2">
      <c r="E218" s="322" t="s">
        <v>260</v>
      </c>
      <c r="F218" s="322" t="s">
        <v>260</v>
      </c>
      <c r="G218" s="316"/>
    </row>
    <row r="219" spans="1:9" x14ac:dyDescent="0.2">
      <c r="E219" s="314" t="s">
        <v>340</v>
      </c>
      <c r="F219" s="314" t="s">
        <v>341</v>
      </c>
      <c r="G219" s="317"/>
    </row>
    <row r="220" spans="1:9" x14ac:dyDescent="0.2">
      <c r="B220" s="304" t="s">
        <v>264</v>
      </c>
      <c r="C220" s="304" t="s">
        <v>246</v>
      </c>
      <c r="D220" s="304" t="s">
        <v>300</v>
      </c>
      <c r="E220" s="321" t="s">
        <v>247</v>
      </c>
      <c r="F220" s="304" t="s">
        <v>248</v>
      </c>
      <c r="G220" s="304" t="s">
        <v>249</v>
      </c>
      <c r="I220" s="302" t="s">
        <v>268</v>
      </c>
    </row>
    <row r="221" spans="1:9" x14ac:dyDescent="0.2">
      <c r="A221">
        <v>1</v>
      </c>
      <c r="B221" s="323" t="s">
        <v>262</v>
      </c>
      <c r="C221" s="310" t="s">
        <v>50</v>
      </c>
      <c r="D221" s="323"/>
      <c r="E221" s="303" t="str">
        <f t="shared" ref="E221:E230" si="42">IF(B221="✓",C221,"")</f>
        <v>選択してください</v>
      </c>
      <c r="F221" s="305">
        <f t="shared" ref="F221:F230" si="43">IF(E221="","",A221)</f>
        <v>1</v>
      </c>
      <c r="G221" s="305" t="str">
        <f t="shared" ref="G221:G230" si="44">IF((COUNTA(list_15_1)-COUNTBLANK(list_15_1))&lt;A221,"",INDEX(list_15_1,SMALL(list_15_2,A221)))</f>
        <v>選択してください</v>
      </c>
      <c r="H221" s="315"/>
      <c r="I221" s="326" t="str">
        <f ca="1">OFFSET(config!$G$221,0,0,SUMPRODUCT((config!$G$221:$G$230&lt;&gt;"")*1))</f>
        <v>選択してください</v>
      </c>
    </row>
    <row r="222" spans="1:9" x14ac:dyDescent="0.2">
      <c r="A222">
        <v>2</v>
      </c>
      <c r="B222" s="324" t="s">
        <v>262</v>
      </c>
      <c r="C222" s="311" t="s">
        <v>344</v>
      </c>
      <c r="D222" s="324"/>
      <c r="E222" s="306" t="str">
        <f t="shared" si="42"/>
        <v>32GB（標準）</v>
      </c>
      <c r="F222" s="307">
        <f t="shared" si="43"/>
        <v>2</v>
      </c>
      <c r="G222" s="307" t="str">
        <f t="shared" si="44"/>
        <v>32GB（標準）</v>
      </c>
      <c r="H222" s="315"/>
    </row>
    <row r="223" spans="1:9" x14ac:dyDescent="0.2">
      <c r="A223">
        <v>3</v>
      </c>
      <c r="B223" s="324" t="s">
        <v>262</v>
      </c>
      <c r="C223" s="311" t="s">
        <v>345</v>
      </c>
      <c r="D223" s="324">
        <v>18325</v>
      </c>
      <c r="E223" s="306" t="str">
        <f t="shared" si="42"/>
        <v>32GB増設 (合計64GB)（アップグレード/有料）</v>
      </c>
      <c r="F223" s="307">
        <f t="shared" si="43"/>
        <v>3</v>
      </c>
      <c r="G223" s="307" t="str">
        <f t="shared" si="44"/>
        <v>32GB増設 (合計64GB)（アップグレード/有料）</v>
      </c>
      <c r="H223" s="315"/>
    </row>
    <row r="224" spans="1:9" x14ac:dyDescent="0.2">
      <c r="A224">
        <v>4</v>
      </c>
      <c r="B224" s="324" t="s">
        <v>262</v>
      </c>
      <c r="C224" s="311" t="s">
        <v>346</v>
      </c>
      <c r="D224" s="324">
        <v>18329</v>
      </c>
      <c r="E224" s="306" t="str">
        <f t="shared" si="42"/>
        <v>96GB増設 (合計128GB)（アップグレード/有料）</v>
      </c>
      <c r="F224" s="307">
        <f t="shared" si="43"/>
        <v>4</v>
      </c>
      <c r="G224" s="307" t="str">
        <f t="shared" si="44"/>
        <v>96GB増設 (合計128GB)（アップグレード/有料）</v>
      </c>
      <c r="H224" s="315"/>
    </row>
    <row r="225" spans="1:9" x14ac:dyDescent="0.2">
      <c r="A225">
        <v>5</v>
      </c>
      <c r="B225" s="324" t="s">
        <v>262</v>
      </c>
      <c r="C225" s="311" t="s">
        <v>348</v>
      </c>
      <c r="D225" s="324">
        <v>18334</v>
      </c>
      <c r="E225" s="306" t="str">
        <f t="shared" si="42"/>
        <v>224GB増設 (合計256GB)（アップグレード/有料）</v>
      </c>
      <c r="F225" s="307">
        <f t="shared" si="43"/>
        <v>5</v>
      </c>
      <c r="G225" s="307" t="str">
        <f t="shared" si="44"/>
        <v>224GB増設 (合計256GB)（アップグレード/有料）</v>
      </c>
      <c r="H225" s="315"/>
    </row>
    <row r="226" spans="1:9" x14ac:dyDescent="0.2">
      <c r="A226">
        <v>6</v>
      </c>
      <c r="B226" s="324" t="s">
        <v>263</v>
      </c>
      <c r="C226" s="311"/>
      <c r="D226" s="330"/>
      <c r="E226" s="306" t="str">
        <f t="shared" si="42"/>
        <v/>
      </c>
      <c r="F226" s="307" t="str">
        <f t="shared" si="43"/>
        <v/>
      </c>
      <c r="G226" s="307" t="str">
        <f t="shared" si="44"/>
        <v/>
      </c>
      <c r="H226" s="315"/>
    </row>
    <row r="227" spans="1:9" x14ac:dyDescent="0.2">
      <c r="A227">
        <v>7</v>
      </c>
      <c r="B227" s="324" t="s">
        <v>263</v>
      </c>
      <c r="C227" s="311"/>
      <c r="D227" s="324"/>
      <c r="E227" s="306" t="str">
        <f t="shared" si="42"/>
        <v/>
      </c>
      <c r="F227" s="307" t="str">
        <f t="shared" si="43"/>
        <v/>
      </c>
      <c r="G227" s="307" t="str">
        <f t="shared" si="44"/>
        <v/>
      </c>
      <c r="H227" s="315"/>
    </row>
    <row r="228" spans="1:9" x14ac:dyDescent="0.2">
      <c r="A228">
        <v>8</v>
      </c>
      <c r="B228" s="324" t="s">
        <v>263</v>
      </c>
      <c r="C228" s="311"/>
      <c r="D228" s="324"/>
      <c r="E228" s="306" t="str">
        <f t="shared" si="42"/>
        <v/>
      </c>
      <c r="F228" s="307" t="str">
        <f t="shared" si="43"/>
        <v/>
      </c>
      <c r="G228" s="307" t="str">
        <f t="shared" si="44"/>
        <v/>
      </c>
      <c r="H228" s="315"/>
    </row>
    <row r="229" spans="1:9" x14ac:dyDescent="0.2">
      <c r="A229">
        <v>9</v>
      </c>
      <c r="B229" s="324" t="s">
        <v>263</v>
      </c>
      <c r="C229" s="311"/>
      <c r="D229" s="324"/>
      <c r="E229" s="306" t="str">
        <f t="shared" si="42"/>
        <v/>
      </c>
      <c r="F229" s="307" t="str">
        <f t="shared" si="43"/>
        <v/>
      </c>
      <c r="G229" s="307" t="str">
        <f t="shared" si="44"/>
        <v/>
      </c>
      <c r="H229" s="315"/>
    </row>
    <row r="230" spans="1:9" x14ac:dyDescent="0.2">
      <c r="A230">
        <v>10</v>
      </c>
      <c r="B230" s="325"/>
      <c r="C230" s="312"/>
      <c r="D230" s="325"/>
      <c r="E230" s="308" t="str">
        <f t="shared" si="42"/>
        <v/>
      </c>
      <c r="F230" s="309" t="str">
        <f t="shared" si="43"/>
        <v/>
      </c>
      <c r="G230" s="309" t="str">
        <f t="shared" si="44"/>
        <v/>
      </c>
      <c r="H230" s="315"/>
    </row>
    <row r="232" spans="1:9" x14ac:dyDescent="0.2">
      <c r="A232" s="301" t="s">
        <v>255</v>
      </c>
    </row>
    <row r="233" spans="1:9" x14ac:dyDescent="0.2">
      <c r="E233" s="322" t="s">
        <v>260</v>
      </c>
      <c r="F233" s="322" t="s">
        <v>260</v>
      </c>
      <c r="G233" s="316"/>
    </row>
    <row r="234" spans="1:9" x14ac:dyDescent="0.2">
      <c r="E234" s="314" t="s">
        <v>334</v>
      </c>
      <c r="F234" s="314" t="s">
        <v>335</v>
      </c>
      <c r="G234" s="317"/>
    </row>
    <row r="235" spans="1:9" x14ac:dyDescent="0.2">
      <c r="B235" s="304" t="s">
        <v>264</v>
      </c>
      <c r="C235" s="304" t="s">
        <v>246</v>
      </c>
      <c r="D235" s="304" t="s">
        <v>300</v>
      </c>
      <c r="E235" s="321" t="s">
        <v>247</v>
      </c>
      <c r="F235" s="304" t="s">
        <v>248</v>
      </c>
      <c r="G235" s="304" t="s">
        <v>249</v>
      </c>
      <c r="I235" s="302" t="s">
        <v>268</v>
      </c>
    </row>
    <row r="236" spans="1:9" x14ac:dyDescent="0.2">
      <c r="A236">
        <v>1</v>
      </c>
      <c r="B236" s="323" t="s">
        <v>262</v>
      </c>
      <c r="C236" s="310" t="s">
        <v>50</v>
      </c>
      <c r="D236" s="323"/>
      <c r="E236" s="303" t="str">
        <f t="shared" ref="E236:E245" si="45">IF(B236="✓",C236,"")</f>
        <v>選択してください</v>
      </c>
      <c r="F236" s="305">
        <f t="shared" ref="F236:F245" si="46">IF(E236="","",A236)</f>
        <v>1</v>
      </c>
      <c r="G236" s="305" t="str">
        <f t="shared" ref="G236:G245" si="47">IF((COUNTA(list_16_1)-COUNTBLANK(list_16_1))&lt;A236,"",INDEX(list_16_1,SMALL(list_16_2,A236)))</f>
        <v>選択してください</v>
      </c>
      <c r="H236" s="315"/>
      <c r="I236" s="326" t="str">
        <f ca="1">OFFSET(config!$G$236,0,0,SUMPRODUCT((config!$G$236:$G$245&lt;&gt;"")*1))</f>
        <v>選択してください</v>
      </c>
    </row>
    <row r="237" spans="1:9" x14ac:dyDescent="0.2">
      <c r="A237">
        <v>2</v>
      </c>
      <c r="B237" s="324" t="s">
        <v>262</v>
      </c>
      <c r="C237" s="311" t="s">
        <v>285</v>
      </c>
      <c r="D237" s="324">
        <v>18287</v>
      </c>
      <c r="E237" s="306" t="str">
        <f t="shared" si="45"/>
        <v>SATA 1TB×2（RAID1）</v>
      </c>
      <c r="F237" s="307">
        <f t="shared" si="46"/>
        <v>2</v>
      </c>
      <c r="G237" s="307" t="str">
        <f t="shared" si="47"/>
        <v>SATA 1TB×2（RAID1）</v>
      </c>
      <c r="H237" s="315"/>
    </row>
    <row r="238" spans="1:9" x14ac:dyDescent="0.2">
      <c r="A238">
        <v>3</v>
      </c>
      <c r="B238" s="324" t="s">
        <v>262</v>
      </c>
      <c r="C238" s="311" t="s">
        <v>286</v>
      </c>
      <c r="D238" s="324">
        <v>18288</v>
      </c>
      <c r="E238" s="306" t="str">
        <f t="shared" si="45"/>
        <v>SAS 600GB×2（RAID1）</v>
      </c>
      <c r="F238" s="307">
        <f t="shared" si="46"/>
        <v>3</v>
      </c>
      <c r="G238" s="307" t="str">
        <f t="shared" si="47"/>
        <v>SAS 600GB×2（RAID1）</v>
      </c>
      <c r="H238" s="315"/>
    </row>
    <row r="239" spans="1:9" x14ac:dyDescent="0.2">
      <c r="A239">
        <v>4</v>
      </c>
      <c r="B239" s="324" t="s">
        <v>262</v>
      </c>
      <c r="C239" s="311" t="s">
        <v>287</v>
      </c>
      <c r="D239" s="324">
        <v>18289</v>
      </c>
      <c r="E239" s="306" t="str">
        <f t="shared" si="45"/>
        <v>SAS 1.2TB×2（RAID1）</v>
      </c>
      <c r="F239" s="307">
        <f t="shared" si="46"/>
        <v>4</v>
      </c>
      <c r="G239" s="307" t="str">
        <f t="shared" si="47"/>
        <v>SAS 1.2TB×2（RAID1）</v>
      </c>
      <c r="H239" s="315"/>
    </row>
    <row r="240" spans="1:9" x14ac:dyDescent="0.2">
      <c r="A240">
        <v>5</v>
      </c>
      <c r="B240" s="324" t="s">
        <v>262</v>
      </c>
      <c r="C240" s="311" t="s">
        <v>459</v>
      </c>
      <c r="D240" s="324">
        <v>18290</v>
      </c>
      <c r="E240" s="306" t="str">
        <f t="shared" si="45"/>
        <v>SSD Intel DC S3500 240GB×2（RAID1）</v>
      </c>
      <c r="F240" s="307">
        <f t="shared" si="46"/>
        <v>5</v>
      </c>
      <c r="G240" s="307" t="str">
        <f t="shared" si="47"/>
        <v>SSD Intel DC S3500 240GB×2（RAID1）</v>
      </c>
      <c r="H240" s="315"/>
    </row>
    <row r="241" spans="1:9" x14ac:dyDescent="0.2">
      <c r="A241">
        <v>6</v>
      </c>
      <c r="B241" s="324" t="s">
        <v>262</v>
      </c>
      <c r="C241" s="311" t="s">
        <v>460</v>
      </c>
      <c r="D241" s="324">
        <v>18291</v>
      </c>
      <c r="E241" s="306" t="str">
        <f t="shared" si="45"/>
        <v>SSD Intel DC S3500 480GB×2（RAID1）</v>
      </c>
      <c r="F241" s="307">
        <f t="shared" si="46"/>
        <v>6</v>
      </c>
      <c r="G241" s="307" t="str">
        <f t="shared" si="47"/>
        <v>SSD Intel DC S3500 480GB×2（RAID1）</v>
      </c>
      <c r="H241" s="315"/>
    </row>
    <row r="242" spans="1:9" x14ac:dyDescent="0.2">
      <c r="A242">
        <v>7</v>
      </c>
      <c r="B242" s="324" t="s">
        <v>262</v>
      </c>
      <c r="C242" s="313" t="s">
        <v>461</v>
      </c>
      <c r="D242" s="330">
        <v>18292</v>
      </c>
      <c r="E242" s="306" t="str">
        <f t="shared" si="45"/>
        <v>SSD Intel DC S3500 800GB×2（RAID1）</v>
      </c>
      <c r="F242" s="307">
        <f t="shared" si="46"/>
        <v>7</v>
      </c>
      <c r="G242" s="307" t="str">
        <f t="shared" si="47"/>
        <v>SSD Intel DC S3500 800GB×2（RAID1）</v>
      </c>
      <c r="H242" s="315"/>
    </row>
    <row r="243" spans="1:9" x14ac:dyDescent="0.2">
      <c r="A243">
        <v>8</v>
      </c>
      <c r="B243" s="324" t="s">
        <v>262</v>
      </c>
      <c r="C243" s="313" t="s">
        <v>462</v>
      </c>
      <c r="D243" s="330">
        <v>18293</v>
      </c>
      <c r="E243" s="306" t="str">
        <f t="shared" si="45"/>
        <v>SSD Intel DC S3500 1.6TB×2（RAID1）</v>
      </c>
      <c r="F243" s="307">
        <f t="shared" si="46"/>
        <v>8</v>
      </c>
      <c r="G243" s="307" t="str">
        <f t="shared" si="47"/>
        <v>SSD Intel DC S3500 1.6TB×2（RAID1）</v>
      </c>
      <c r="H243" s="315"/>
    </row>
    <row r="244" spans="1:9" x14ac:dyDescent="0.2">
      <c r="A244">
        <v>9</v>
      </c>
      <c r="B244" s="324"/>
      <c r="C244" s="311"/>
      <c r="D244" s="324"/>
      <c r="E244" s="306" t="str">
        <f t="shared" si="45"/>
        <v/>
      </c>
      <c r="F244" s="307" t="str">
        <f t="shared" si="46"/>
        <v/>
      </c>
      <c r="G244" s="307" t="str">
        <f t="shared" si="47"/>
        <v/>
      </c>
      <c r="H244" s="315"/>
    </row>
    <row r="245" spans="1:9" x14ac:dyDescent="0.2">
      <c r="A245">
        <v>10</v>
      </c>
      <c r="B245" s="325"/>
      <c r="C245" s="312"/>
      <c r="D245" s="325"/>
      <c r="E245" s="308" t="str">
        <f t="shared" si="45"/>
        <v/>
      </c>
      <c r="F245" s="309" t="str">
        <f t="shared" si="46"/>
        <v/>
      </c>
      <c r="G245" s="309" t="str">
        <f t="shared" si="47"/>
        <v/>
      </c>
      <c r="H245" s="315"/>
    </row>
    <row r="247" spans="1:9" x14ac:dyDescent="0.2">
      <c r="A247" s="301" t="s">
        <v>254</v>
      </c>
    </row>
    <row r="248" spans="1:9" x14ac:dyDescent="0.2">
      <c r="E248" s="322" t="s">
        <v>260</v>
      </c>
      <c r="F248" s="322" t="s">
        <v>260</v>
      </c>
      <c r="G248" s="316"/>
    </row>
    <row r="249" spans="1:9" x14ac:dyDescent="0.2">
      <c r="E249" s="314" t="s">
        <v>338</v>
      </c>
      <c r="F249" s="314" t="s">
        <v>339</v>
      </c>
      <c r="G249" s="317"/>
    </row>
    <row r="250" spans="1:9" x14ac:dyDescent="0.2">
      <c r="B250" s="304" t="s">
        <v>264</v>
      </c>
      <c r="C250" s="304" t="s">
        <v>246</v>
      </c>
      <c r="D250" s="304" t="s">
        <v>300</v>
      </c>
      <c r="E250" s="321" t="s">
        <v>247</v>
      </c>
      <c r="F250" s="304" t="s">
        <v>248</v>
      </c>
      <c r="G250" s="304" t="s">
        <v>249</v>
      </c>
      <c r="I250" s="302" t="s">
        <v>268</v>
      </c>
    </row>
    <row r="251" spans="1:9" x14ac:dyDescent="0.2">
      <c r="A251">
        <v>1</v>
      </c>
      <c r="B251" s="323" t="s">
        <v>262</v>
      </c>
      <c r="C251" s="310" t="s">
        <v>130</v>
      </c>
      <c r="D251" s="323"/>
      <c r="E251" s="303" t="str">
        <f t="shared" ref="E251:E260" si="48">IF(B251="✓",C251,"")</f>
        <v>利用しない　※利用する場合は選択してください</v>
      </c>
      <c r="F251" s="305">
        <f t="shared" ref="F251:F260" si="49">IF(E251="","",A251)</f>
        <v>1</v>
      </c>
      <c r="G251" s="305" t="str">
        <f t="shared" ref="G251:G260" si="50">IF((COUNTA(list_17_1)-COUNTBLANK(list_17_1))&lt;A251,"",INDEX(list_17_1,SMALL(list_17_2,A251)))</f>
        <v>利用しない　※利用する場合は選択してください</v>
      </c>
      <c r="H251" s="315"/>
      <c r="I251" s="326" t="str">
        <f ca="1">OFFSET(config!$G$251,0,0,SUMPRODUCT((config!$G$251:$G$260&lt;&gt;"")*1))</f>
        <v>利用しない　※利用する場合は選択してください</v>
      </c>
    </row>
    <row r="252" spans="1:9" x14ac:dyDescent="0.2">
      <c r="A252">
        <v>2</v>
      </c>
      <c r="B252" s="324" t="s">
        <v>262</v>
      </c>
      <c r="C252" s="311" t="s">
        <v>292</v>
      </c>
      <c r="D252" s="324">
        <v>18308</v>
      </c>
      <c r="E252" s="306" t="str">
        <f t="shared" si="48"/>
        <v>SATA 1TB×2（アップグレード/有料）</v>
      </c>
      <c r="F252" s="307">
        <f t="shared" si="49"/>
        <v>2</v>
      </c>
      <c r="G252" s="307" t="str">
        <f t="shared" si="50"/>
        <v>SATA 1TB×2（アップグレード/有料）</v>
      </c>
      <c r="H252" s="315"/>
    </row>
    <row r="253" spans="1:9" x14ac:dyDescent="0.2">
      <c r="A253">
        <v>3</v>
      </c>
      <c r="B253" s="324" t="s">
        <v>262</v>
      </c>
      <c r="C253" s="311" t="s">
        <v>293</v>
      </c>
      <c r="D253" s="324">
        <v>18309</v>
      </c>
      <c r="E253" s="306" t="str">
        <f t="shared" si="48"/>
        <v>SAS 600GB×2（アップグレード/有料）</v>
      </c>
      <c r="F253" s="307">
        <f t="shared" si="49"/>
        <v>3</v>
      </c>
      <c r="G253" s="307" t="str">
        <f t="shared" si="50"/>
        <v>SAS 600GB×2（アップグレード/有料）</v>
      </c>
      <c r="H253" s="315"/>
    </row>
    <row r="254" spans="1:9" x14ac:dyDescent="0.2">
      <c r="A254">
        <v>4</v>
      </c>
      <c r="B254" s="324" t="s">
        <v>262</v>
      </c>
      <c r="C254" s="311" t="s">
        <v>294</v>
      </c>
      <c r="D254" s="324">
        <v>18310</v>
      </c>
      <c r="E254" s="306" t="str">
        <f t="shared" si="48"/>
        <v>SAS 1.2TB×2（アップグレード/有料）</v>
      </c>
      <c r="F254" s="307">
        <f t="shared" si="49"/>
        <v>4</v>
      </c>
      <c r="G254" s="307" t="str">
        <f t="shared" si="50"/>
        <v>SAS 1.2TB×2（アップグレード/有料）</v>
      </c>
      <c r="H254" s="315"/>
    </row>
    <row r="255" spans="1:9" x14ac:dyDescent="0.2">
      <c r="A255">
        <v>5</v>
      </c>
      <c r="B255" s="324" t="s">
        <v>262</v>
      </c>
      <c r="C255" s="311" t="s">
        <v>463</v>
      </c>
      <c r="D255" s="324">
        <v>18311</v>
      </c>
      <c r="E255" s="306" t="str">
        <f t="shared" si="48"/>
        <v>SSD Intel DC S3500 240GB×2（アップグレード/有料）</v>
      </c>
      <c r="F255" s="307">
        <f t="shared" si="49"/>
        <v>5</v>
      </c>
      <c r="G255" s="307" t="str">
        <f t="shared" si="50"/>
        <v>SSD Intel DC S3500 240GB×2（アップグレード/有料）</v>
      </c>
      <c r="H255" s="315"/>
    </row>
    <row r="256" spans="1:9" x14ac:dyDescent="0.2">
      <c r="A256">
        <v>6</v>
      </c>
      <c r="B256" s="324" t="s">
        <v>262</v>
      </c>
      <c r="C256" s="311" t="s">
        <v>464</v>
      </c>
      <c r="D256" s="324">
        <v>18312</v>
      </c>
      <c r="E256" s="306" t="str">
        <f t="shared" si="48"/>
        <v>SSD Intel DC S3500 480GB×2（アップグレード/有料）</v>
      </c>
      <c r="F256" s="307">
        <f t="shared" si="49"/>
        <v>6</v>
      </c>
      <c r="G256" s="307" t="str">
        <f t="shared" si="50"/>
        <v>SSD Intel DC S3500 480GB×2（アップグレード/有料）</v>
      </c>
      <c r="H256" s="315"/>
    </row>
    <row r="257" spans="1:9" x14ac:dyDescent="0.2">
      <c r="A257">
        <v>7</v>
      </c>
      <c r="B257" s="324" t="s">
        <v>262</v>
      </c>
      <c r="C257" s="311" t="s">
        <v>465</v>
      </c>
      <c r="D257" s="324">
        <v>18313</v>
      </c>
      <c r="E257" s="306" t="str">
        <f t="shared" si="48"/>
        <v>SSD Intel DC S3500 800GB×2（アップグレード/有料）</v>
      </c>
      <c r="F257" s="307">
        <f t="shared" si="49"/>
        <v>7</v>
      </c>
      <c r="G257" s="307" t="str">
        <f t="shared" si="50"/>
        <v>SSD Intel DC S3500 800GB×2（アップグレード/有料）</v>
      </c>
      <c r="H257" s="315"/>
    </row>
    <row r="258" spans="1:9" x14ac:dyDescent="0.2">
      <c r="A258">
        <v>8</v>
      </c>
      <c r="B258" s="324" t="s">
        <v>262</v>
      </c>
      <c r="C258" s="311" t="s">
        <v>466</v>
      </c>
      <c r="D258" s="324">
        <v>18314</v>
      </c>
      <c r="E258" s="306" t="str">
        <f t="shared" si="48"/>
        <v>SSD Intel DC S3500 1.6TB×2（アップグレード/有料）</v>
      </c>
      <c r="F258" s="307">
        <f t="shared" si="49"/>
        <v>8</v>
      </c>
      <c r="G258" s="307" t="str">
        <f t="shared" si="50"/>
        <v>SSD Intel DC S3500 1.6TB×2（アップグレード/有料）</v>
      </c>
      <c r="H258" s="315"/>
    </row>
    <row r="259" spans="1:9" x14ac:dyDescent="0.2">
      <c r="A259">
        <v>9</v>
      </c>
      <c r="B259" s="324"/>
      <c r="C259" s="311"/>
      <c r="D259" s="324"/>
      <c r="E259" s="306" t="str">
        <f t="shared" si="48"/>
        <v/>
      </c>
      <c r="F259" s="307" t="str">
        <f t="shared" si="49"/>
        <v/>
      </c>
      <c r="G259" s="307" t="str">
        <f t="shared" si="50"/>
        <v/>
      </c>
      <c r="H259" s="315"/>
    </row>
    <row r="260" spans="1:9" x14ac:dyDescent="0.2">
      <c r="A260">
        <v>10</v>
      </c>
      <c r="B260" s="325"/>
      <c r="C260" s="312"/>
      <c r="D260" s="325"/>
      <c r="E260" s="308" t="str">
        <f t="shared" si="48"/>
        <v/>
      </c>
      <c r="F260" s="309" t="str">
        <f t="shared" si="49"/>
        <v/>
      </c>
      <c r="G260" s="309" t="str">
        <f t="shared" si="50"/>
        <v/>
      </c>
      <c r="H260" s="315"/>
    </row>
    <row r="262" spans="1:9" x14ac:dyDescent="0.2">
      <c r="A262" s="301" t="s">
        <v>419</v>
      </c>
    </row>
    <row r="263" spans="1:9" x14ac:dyDescent="0.2">
      <c r="E263" s="322" t="s">
        <v>260</v>
      </c>
      <c r="F263" s="322" t="s">
        <v>260</v>
      </c>
      <c r="G263" s="316"/>
    </row>
    <row r="264" spans="1:9" x14ac:dyDescent="0.2">
      <c r="E264" s="314" t="s">
        <v>349</v>
      </c>
      <c r="F264" s="314" t="s">
        <v>350</v>
      </c>
      <c r="G264" s="317"/>
    </row>
    <row r="265" spans="1:9" x14ac:dyDescent="0.2">
      <c r="B265" s="304" t="s">
        <v>264</v>
      </c>
      <c r="C265" s="304" t="s">
        <v>246</v>
      </c>
      <c r="D265" s="304" t="s">
        <v>300</v>
      </c>
      <c r="E265" s="321" t="s">
        <v>247</v>
      </c>
      <c r="F265" s="304" t="s">
        <v>248</v>
      </c>
      <c r="G265" s="304" t="s">
        <v>249</v>
      </c>
      <c r="I265" s="302" t="s">
        <v>268</v>
      </c>
    </row>
    <row r="266" spans="1:9" x14ac:dyDescent="0.2">
      <c r="A266">
        <v>1</v>
      </c>
      <c r="B266" s="323" t="s">
        <v>262</v>
      </c>
      <c r="C266" s="310" t="s">
        <v>130</v>
      </c>
      <c r="D266" s="323"/>
      <c r="E266" s="303" t="str">
        <f t="shared" ref="E266:E275" si="51">IF(B266="✓",C266,"")</f>
        <v>利用しない　※利用する場合は選択してください</v>
      </c>
      <c r="F266" s="305">
        <f t="shared" ref="F266:F275" si="52">IF(E266="","",A266)</f>
        <v>1</v>
      </c>
      <c r="G266" s="305" t="str">
        <f t="shared" ref="G266:G275" si="53">IF((COUNTA(list_21_1)-COUNTBLANK(list_21_1))&lt;A266,"",INDEX(list_21_1,SMALL(list_21_2,A266)))</f>
        <v>利用しない　※利用する場合は選択してください</v>
      </c>
      <c r="H266" s="315"/>
      <c r="I266" s="326" t="str">
        <f ca="1">OFFSET(config!$G$266,0,0,SUMPRODUCT((config!$G$266:$G$275&lt;&gt;"")*1))</f>
        <v>利用しない　※利用する場合は選択してください</v>
      </c>
    </row>
    <row r="267" spans="1:9" x14ac:dyDescent="0.2">
      <c r="A267">
        <v>2</v>
      </c>
      <c r="B267" s="324" t="s">
        <v>262</v>
      </c>
      <c r="C267" s="311" t="s">
        <v>351</v>
      </c>
      <c r="D267" s="324">
        <v>18231</v>
      </c>
      <c r="E267" s="306" t="str">
        <f t="shared" si="51"/>
        <v>PCIe MLC SSD Intel DC P3700　800GB×1（アップグレード/有料）</v>
      </c>
      <c r="F267" s="307">
        <f t="shared" si="52"/>
        <v>2</v>
      </c>
      <c r="G267" s="307" t="str">
        <f t="shared" si="53"/>
        <v>PCIe MLC SSD Intel DC P3700　800GB×1（アップグレード/有料）</v>
      </c>
      <c r="H267" s="315"/>
    </row>
    <row r="268" spans="1:9" x14ac:dyDescent="0.2">
      <c r="A268">
        <v>3</v>
      </c>
      <c r="B268" s="324" t="s">
        <v>262</v>
      </c>
      <c r="C268" s="311" t="s">
        <v>352</v>
      </c>
      <c r="D268" s="324">
        <v>18279</v>
      </c>
      <c r="E268" s="306" t="str">
        <f t="shared" si="51"/>
        <v>PCIe MLC SSD Intel DC P3700　1.6TB×1（アップグレード/有料）</v>
      </c>
      <c r="F268" s="307">
        <f t="shared" si="52"/>
        <v>3</v>
      </c>
      <c r="G268" s="307" t="str">
        <f t="shared" si="53"/>
        <v>PCIe MLC SSD Intel DC P3700　1.6TB×1（アップグレード/有料）</v>
      </c>
      <c r="H268" s="315"/>
    </row>
    <row r="269" spans="1:9" x14ac:dyDescent="0.2">
      <c r="A269">
        <v>4</v>
      </c>
      <c r="B269" s="324" t="s">
        <v>263</v>
      </c>
      <c r="C269" s="311"/>
      <c r="D269" s="324"/>
      <c r="E269" s="306" t="str">
        <f t="shared" si="51"/>
        <v/>
      </c>
      <c r="F269" s="307" t="str">
        <f t="shared" si="52"/>
        <v/>
      </c>
      <c r="G269" s="307" t="str">
        <f t="shared" si="53"/>
        <v/>
      </c>
      <c r="H269" s="315"/>
    </row>
    <row r="270" spans="1:9" x14ac:dyDescent="0.2">
      <c r="A270">
        <v>5</v>
      </c>
      <c r="B270" s="324" t="s">
        <v>263</v>
      </c>
      <c r="C270" s="311"/>
      <c r="D270" s="324"/>
      <c r="E270" s="306" t="str">
        <f t="shared" si="51"/>
        <v/>
      </c>
      <c r="F270" s="307" t="str">
        <f t="shared" si="52"/>
        <v/>
      </c>
      <c r="G270" s="307" t="str">
        <f t="shared" si="53"/>
        <v/>
      </c>
      <c r="H270" s="315"/>
    </row>
    <row r="271" spans="1:9" x14ac:dyDescent="0.2">
      <c r="A271">
        <v>6</v>
      </c>
      <c r="B271" s="324" t="s">
        <v>263</v>
      </c>
      <c r="C271" s="311"/>
      <c r="D271" s="324"/>
      <c r="E271" s="306" t="str">
        <f t="shared" si="51"/>
        <v/>
      </c>
      <c r="F271" s="307" t="str">
        <f t="shared" si="52"/>
        <v/>
      </c>
      <c r="G271" s="307" t="str">
        <f t="shared" si="53"/>
        <v/>
      </c>
      <c r="H271" s="315"/>
    </row>
    <row r="272" spans="1:9" x14ac:dyDescent="0.2">
      <c r="A272">
        <v>7</v>
      </c>
      <c r="B272" s="324" t="s">
        <v>263</v>
      </c>
      <c r="C272" s="311"/>
      <c r="D272" s="324"/>
      <c r="E272" s="306" t="str">
        <f t="shared" si="51"/>
        <v/>
      </c>
      <c r="F272" s="307" t="str">
        <f t="shared" si="52"/>
        <v/>
      </c>
      <c r="G272" s="307" t="str">
        <f t="shared" si="53"/>
        <v/>
      </c>
      <c r="H272" s="315"/>
    </row>
    <row r="273" spans="1:9" x14ac:dyDescent="0.2">
      <c r="A273">
        <v>8</v>
      </c>
      <c r="B273" s="324" t="s">
        <v>263</v>
      </c>
      <c r="C273" s="311"/>
      <c r="D273" s="324"/>
      <c r="E273" s="306" t="str">
        <f t="shared" si="51"/>
        <v/>
      </c>
      <c r="F273" s="307" t="str">
        <f t="shared" si="52"/>
        <v/>
      </c>
      <c r="G273" s="307" t="str">
        <f t="shared" si="53"/>
        <v/>
      </c>
      <c r="H273" s="315"/>
    </row>
    <row r="274" spans="1:9" x14ac:dyDescent="0.2">
      <c r="A274">
        <v>9</v>
      </c>
      <c r="B274" s="324"/>
      <c r="C274" s="311"/>
      <c r="D274" s="324"/>
      <c r="E274" s="306" t="str">
        <f t="shared" si="51"/>
        <v/>
      </c>
      <c r="F274" s="307" t="str">
        <f t="shared" si="52"/>
        <v/>
      </c>
      <c r="G274" s="307" t="str">
        <f t="shared" si="53"/>
        <v/>
      </c>
      <c r="H274" s="315"/>
    </row>
    <row r="275" spans="1:9" x14ac:dyDescent="0.2">
      <c r="A275">
        <v>10</v>
      </c>
      <c r="B275" s="325"/>
      <c r="C275" s="312"/>
      <c r="D275" s="325"/>
      <c r="E275" s="308" t="str">
        <f t="shared" si="51"/>
        <v/>
      </c>
      <c r="F275" s="309" t="str">
        <f t="shared" si="52"/>
        <v/>
      </c>
      <c r="G275" s="309" t="str">
        <f t="shared" si="53"/>
        <v/>
      </c>
      <c r="H275" s="315"/>
    </row>
    <row r="277" spans="1:9" ht="16.2" x14ac:dyDescent="0.2">
      <c r="A277" s="345" t="s">
        <v>354</v>
      </c>
      <c r="B277" s="347"/>
      <c r="C277" s="346"/>
      <c r="D277" s="301"/>
    </row>
    <row r="279" spans="1:9" x14ac:dyDescent="0.2">
      <c r="A279" s="301" t="s">
        <v>386</v>
      </c>
    </row>
    <row r="280" spans="1:9" x14ac:dyDescent="0.2">
      <c r="E280" s="322" t="s">
        <v>260</v>
      </c>
      <c r="F280" s="322" t="s">
        <v>260</v>
      </c>
      <c r="G280" s="316"/>
    </row>
    <row r="281" spans="1:9" x14ac:dyDescent="0.2">
      <c r="E281" s="314" t="s">
        <v>355</v>
      </c>
      <c r="F281" s="314" t="s">
        <v>356</v>
      </c>
      <c r="G281" s="317"/>
    </row>
    <row r="282" spans="1:9" x14ac:dyDescent="0.2">
      <c r="B282" s="304" t="s">
        <v>264</v>
      </c>
      <c r="C282" s="304" t="s">
        <v>246</v>
      </c>
      <c r="D282" s="304" t="s">
        <v>300</v>
      </c>
      <c r="E282" s="321" t="s">
        <v>247</v>
      </c>
      <c r="F282" s="304" t="s">
        <v>248</v>
      </c>
      <c r="G282" s="304" t="s">
        <v>249</v>
      </c>
      <c r="I282" s="302" t="s">
        <v>268</v>
      </c>
    </row>
    <row r="283" spans="1:9" x14ac:dyDescent="0.2">
      <c r="A283">
        <v>1</v>
      </c>
      <c r="B283" s="323" t="s">
        <v>262</v>
      </c>
      <c r="C283" s="310" t="s">
        <v>50</v>
      </c>
      <c r="D283" s="323"/>
      <c r="E283" s="303" t="str">
        <f t="shared" ref="E283:E292" si="54">IF(B283="✓",C283,"")</f>
        <v>選択してください</v>
      </c>
      <c r="F283" s="305">
        <f t="shared" ref="F283:F292" si="55">IF(E283="","",A283)</f>
        <v>1</v>
      </c>
      <c r="G283" s="305" t="str">
        <f t="shared" ref="G283:G292" si="56">IF((COUNTA(list_22_1)-COUNTBLANK(list_22_1))&lt;A283,"",INDEX(list_22_1,SMALL(list_22_2,A283)))</f>
        <v>選択してください</v>
      </c>
      <c r="H283" s="315"/>
      <c r="I283" s="326" t="str">
        <f ca="1">OFFSET(config!$G$283,0,0,SUMPRODUCT((config!$G$283:$G$292&lt;&gt;"")*1))</f>
        <v>選択してください</v>
      </c>
    </row>
    <row r="284" spans="1:9" x14ac:dyDescent="0.2">
      <c r="A284">
        <v>2</v>
      </c>
      <c r="B284" s="324" t="s">
        <v>262</v>
      </c>
      <c r="C284" s="311" t="s">
        <v>365</v>
      </c>
      <c r="D284" s="324" t="s">
        <v>376</v>
      </c>
      <c r="E284" s="306" t="str">
        <f t="shared" si="54"/>
        <v>Fujitsu RX1330 M1 Xeon 4Core 3.40GHz</v>
      </c>
      <c r="F284" s="307">
        <f t="shared" si="55"/>
        <v>2</v>
      </c>
      <c r="G284" s="307" t="str">
        <f t="shared" si="56"/>
        <v>Fujitsu RX1330 M1 Xeon 4Core 3.40GHz</v>
      </c>
      <c r="H284" s="315"/>
    </row>
    <row r="285" spans="1:9" x14ac:dyDescent="0.2">
      <c r="A285">
        <v>3</v>
      </c>
      <c r="B285" s="324" t="s">
        <v>262</v>
      </c>
      <c r="C285" s="311" t="s">
        <v>367</v>
      </c>
      <c r="D285" s="324" t="s">
        <v>376</v>
      </c>
      <c r="E285" s="306" t="str">
        <f t="shared" si="54"/>
        <v xml:space="preserve">Fujitsu RX2530 M1 Xeon 10Core 2.30GHz </v>
      </c>
      <c r="F285" s="307">
        <f t="shared" si="55"/>
        <v>3</v>
      </c>
      <c r="G285" s="307" t="str">
        <f t="shared" si="56"/>
        <v xml:space="preserve">Fujitsu RX2530 M1 Xeon 10Core 2.30GHz </v>
      </c>
      <c r="H285" s="315"/>
    </row>
    <row r="286" spans="1:9" x14ac:dyDescent="0.2">
      <c r="A286">
        <v>4</v>
      </c>
      <c r="B286" s="324" t="s">
        <v>262</v>
      </c>
      <c r="C286" s="311" t="s">
        <v>369</v>
      </c>
      <c r="D286" s="324" t="s">
        <v>376</v>
      </c>
      <c r="E286" s="306" t="str">
        <f t="shared" si="54"/>
        <v>Fujitsu RX2530 M1 Xeon 10Core 2.30GHz 2CPU</v>
      </c>
      <c r="F286" s="307">
        <f t="shared" si="55"/>
        <v>4</v>
      </c>
      <c r="G286" s="307" t="str">
        <f t="shared" si="56"/>
        <v>Fujitsu RX2530 M1 Xeon 10Core 2.30GHz 2CPU</v>
      </c>
      <c r="H286" s="315"/>
    </row>
    <row r="287" spans="1:9" x14ac:dyDescent="0.2">
      <c r="A287">
        <v>5</v>
      </c>
      <c r="B287" s="324" t="s">
        <v>262</v>
      </c>
      <c r="C287" s="311" t="s">
        <v>371</v>
      </c>
      <c r="D287" s="324" t="s">
        <v>376</v>
      </c>
      <c r="E287" s="306" t="str">
        <f t="shared" si="54"/>
        <v>Fujitsu RX1330 M1 Xeon 4Core 3.40GHz Local 10GbE</v>
      </c>
      <c r="F287" s="307">
        <f t="shared" si="55"/>
        <v>5</v>
      </c>
      <c r="G287" s="307" t="str">
        <f t="shared" si="56"/>
        <v>Fujitsu RX1330 M1 Xeon 4Core 3.40GHz Local 10GbE</v>
      </c>
      <c r="H287" s="315"/>
    </row>
    <row r="288" spans="1:9" x14ac:dyDescent="0.2">
      <c r="A288">
        <v>6</v>
      </c>
      <c r="B288" s="324" t="s">
        <v>262</v>
      </c>
      <c r="C288" s="311" t="s">
        <v>373</v>
      </c>
      <c r="D288" s="330" t="s">
        <v>376</v>
      </c>
      <c r="E288" s="306" t="str">
        <f t="shared" si="54"/>
        <v>Fujitsu RX2530 M1 Xeon 10Core 2.30GHz Local 10GbE</v>
      </c>
      <c r="F288" s="307">
        <f t="shared" si="55"/>
        <v>6</v>
      </c>
      <c r="G288" s="307" t="str">
        <f t="shared" si="56"/>
        <v>Fujitsu RX2530 M1 Xeon 10Core 2.30GHz Local 10GbE</v>
      </c>
      <c r="H288" s="315"/>
    </row>
    <row r="289" spans="1:9" x14ac:dyDescent="0.2">
      <c r="A289">
        <v>7</v>
      </c>
      <c r="B289" s="324" t="s">
        <v>262</v>
      </c>
      <c r="C289" s="311" t="s">
        <v>375</v>
      </c>
      <c r="D289" s="324" t="s">
        <v>376</v>
      </c>
      <c r="E289" s="306" t="str">
        <f t="shared" si="54"/>
        <v>Fujitsu RX2530 M1 Xeon 10Core 2.30GHz 2CPU Local 10GbE</v>
      </c>
      <c r="F289" s="307">
        <f t="shared" si="55"/>
        <v>7</v>
      </c>
      <c r="G289" s="307" t="str">
        <f t="shared" si="56"/>
        <v>Fujitsu RX2530 M1 Xeon 10Core 2.30GHz 2CPU Local 10GbE</v>
      </c>
      <c r="H289" s="315"/>
    </row>
    <row r="290" spans="1:9" x14ac:dyDescent="0.2">
      <c r="A290">
        <v>8</v>
      </c>
      <c r="B290" s="324"/>
      <c r="C290" s="311"/>
      <c r="D290" s="324"/>
      <c r="E290" s="306" t="str">
        <f t="shared" si="54"/>
        <v/>
      </c>
      <c r="F290" s="307" t="str">
        <f t="shared" si="55"/>
        <v/>
      </c>
      <c r="G290" s="307" t="str">
        <f t="shared" si="56"/>
        <v/>
      </c>
      <c r="H290" s="315"/>
    </row>
    <row r="291" spans="1:9" x14ac:dyDescent="0.2">
      <c r="A291">
        <v>9</v>
      </c>
      <c r="B291" s="324"/>
      <c r="C291" s="311"/>
      <c r="D291" s="324"/>
      <c r="E291" s="306" t="str">
        <f t="shared" si="54"/>
        <v/>
      </c>
      <c r="F291" s="307" t="str">
        <f t="shared" si="55"/>
        <v/>
      </c>
      <c r="G291" s="307" t="str">
        <f t="shared" si="56"/>
        <v/>
      </c>
      <c r="H291" s="315"/>
    </row>
    <row r="292" spans="1:9" x14ac:dyDescent="0.2">
      <c r="A292">
        <v>10</v>
      </c>
      <c r="B292" s="325"/>
      <c r="C292" s="312"/>
      <c r="D292" s="325"/>
      <c r="E292" s="308" t="str">
        <f t="shared" si="54"/>
        <v/>
      </c>
      <c r="F292" s="309" t="str">
        <f t="shared" si="55"/>
        <v/>
      </c>
      <c r="G292" s="309" t="str">
        <f t="shared" si="56"/>
        <v/>
      </c>
      <c r="H292" s="315"/>
    </row>
    <row r="294" spans="1:9" x14ac:dyDescent="0.2">
      <c r="A294" s="301" t="s">
        <v>387</v>
      </c>
    </row>
    <row r="295" spans="1:9" x14ac:dyDescent="0.2">
      <c r="E295" s="322" t="s">
        <v>260</v>
      </c>
      <c r="F295" s="322" t="s">
        <v>260</v>
      </c>
      <c r="G295" s="316"/>
    </row>
    <row r="296" spans="1:9" x14ac:dyDescent="0.2">
      <c r="E296" s="314" t="s">
        <v>388</v>
      </c>
      <c r="F296" s="314" t="s">
        <v>389</v>
      </c>
      <c r="G296" s="317"/>
    </row>
    <row r="297" spans="1:9" x14ac:dyDescent="0.2">
      <c r="B297" s="304" t="s">
        <v>264</v>
      </c>
      <c r="C297" s="304" t="s">
        <v>246</v>
      </c>
      <c r="D297" s="304" t="s">
        <v>300</v>
      </c>
      <c r="E297" s="321" t="s">
        <v>247</v>
      </c>
      <c r="F297" s="304" t="s">
        <v>248</v>
      </c>
      <c r="G297" s="304" t="s">
        <v>249</v>
      </c>
      <c r="I297" s="302" t="s">
        <v>268</v>
      </c>
    </row>
    <row r="298" spans="1:9" x14ac:dyDescent="0.2">
      <c r="A298">
        <v>1</v>
      </c>
      <c r="B298" s="323" t="s">
        <v>262</v>
      </c>
      <c r="C298" s="310" t="s">
        <v>50</v>
      </c>
      <c r="D298" s="323"/>
      <c r="E298" s="303" t="str">
        <f t="shared" ref="E298:E307" si="57">IF(B298="✓",C298,"")</f>
        <v>選択してください</v>
      </c>
      <c r="F298" s="305">
        <f t="shared" ref="F298:F307" si="58">IF(E298="","",A298)</f>
        <v>1</v>
      </c>
      <c r="G298" s="305" t="str">
        <f t="shared" ref="G298:G307" si="59">IF((COUNTA(list_31_1)-COUNTBLANK(list_31_1))&lt;A298,"",INDEX(list_31_1,SMALL(list_31_2,A298)))</f>
        <v>選択してください</v>
      </c>
      <c r="H298" s="315"/>
      <c r="I298" s="326" t="str">
        <f ca="1">OFFSET(config!$G$298,0,0,SUMPRODUCT((config!$G$298:$G$307&lt;&gt;"")*1))</f>
        <v>選択してください</v>
      </c>
    </row>
    <row r="299" spans="1:9" x14ac:dyDescent="0.2">
      <c r="A299">
        <v>2</v>
      </c>
      <c r="B299" s="324" t="s">
        <v>262</v>
      </c>
      <c r="C299" s="311" t="s">
        <v>365</v>
      </c>
      <c r="D299" s="324" t="s">
        <v>376</v>
      </c>
      <c r="E299" s="306" t="str">
        <f t="shared" si="57"/>
        <v>Fujitsu RX1330 M1 Xeon 4Core 3.40GHz</v>
      </c>
      <c r="F299" s="307">
        <f t="shared" si="58"/>
        <v>2</v>
      </c>
      <c r="G299" s="307" t="str">
        <f t="shared" si="59"/>
        <v>Fujitsu RX1330 M1 Xeon 4Core 3.40GHz</v>
      </c>
      <c r="H299" s="315"/>
    </row>
    <row r="300" spans="1:9" x14ac:dyDescent="0.2">
      <c r="A300">
        <v>3</v>
      </c>
      <c r="B300" s="324" t="s">
        <v>262</v>
      </c>
      <c r="C300" s="311" t="s">
        <v>367</v>
      </c>
      <c r="D300" s="324" t="s">
        <v>376</v>
      </c>
      <c r="E300" s="306" t="str">
        <f t="shared" si="57"/>
        <v xml:space="preserve">Fujitsu RX2530 M1 Xeon 10Core 2.30GHz </v>
      </c>
      <c r="F300" s="307">
        <f t="shared" si="58"/>
        <v>3</v>
      </c>
      <c r="G300" s="307" t="str">
        <f t="shared" si="59"/>
        <v xml:space="preserve">Fujitsu RX2530 M1 Xeon 10Core 2.30GHz </v>
      </c>
      <c r="H300" s="315"/>
    </row>
    <row r="301" spans="1:9" x14ac:dyDescent="0.2">
      <c r="A301">
        <v>4</v>
      </c>
      <c r="B301" s="324" t="s">
        <v>262</v>
      </c>
      <c r="C301" s="311" t="s">
        <v>369</v>
      </c>
      <c r="D301" s="324" t="s">
        <v>376</v>
      </c>
      <c r="E301" s="306" t="str">
        <f t="shared" si="57"/>
        <v>Fujitsu RX2530 M1 Xeon 10Core 2.30GHz 2CPU</v>
      </c>
      <c r="F301" s="307">
        <f t="shared" si="58"/>
        <v>4</v>
      </c>
      <c r="G301" s="307" t="str">
        <f t="shared" si="59"/>
        <v>Fujitsu RX2530 M1 Xeon 10Core 2.30GHz 2CPU</v>
      </c>
      <c r="H301" s="315"/>
    </row>
    <row r="302" spans="1:9" x14ac:dyDescent="0.2">
      <c r="A302">
        <v>5</v>
      </c>
      <c r="B302" s="324"/>
      <c r="C302" s="311"/>
      <c r="D302" s="324"/>
      <c r="E302" s="306" t="str">
        <f t="shared" si="57"/>
        <v/>
      </c>
      <c r="F302" s="307" t="str">
        <f t="shared" si="58"/>
        <v/>
      </c>
      <c r="G302" s="307" t="str">
        <f t="shared" si="59"/>
        <v/>
      </c>
      <c r="H302" s="315"/>
    </row>
    <row r="303" spans="1:9" x14ac:dyDescent="0.2">
      <c r="A303">
        <v>6</v>
      </c>
      <c r="B303" s="324"/>
      <c r="C303" s="311"/>
      <c r="D303" s="330"/>
      <c r="E303" s="306" t="str">
        <f t="shared" si="57"/>
        <v/>
      </c>
      <c r="F303" s="307" t="str">
        <f t="shared" si="58"/>
        <v/>
      </c>
      <c r="G303" s="307" t="str">
        <f t="shared" si="59"/>
        <v/>
      </c>
      <c r="H303" s="315"/>
    </row>
    <row r="304" spans="1:9" x14ac:dyDescent="0.2">
      <c r="A304">
        <v>7</v>
      </c>
      <c r="B304" s="324"/>
      <c r="C304" s="311"/>
      <c r="D304" s="324"/>
      <c r="E304" s="306" t="str">
        <f t="shared" si="57"/>
        <v/>
      </c>
      <c r="F304" s="307" t="str">
        <f t="shared" si="58"/>
        <v/>
      </c>
      <c r="G304" s="307" t="str">
        <f t="shared" si="59"/>
        <v/>
      </c>
      <c r="H304" s="315"/>
    </row>
    <row r="305" spans="1:9" x14ac:dyDescent="0.2">
      <c r="A305">
        <v>8</v>
      </c>
      <c r="B305" s="324"/>
      <c r="C305" s="311"/>
      <c r="D305" s="324"/>
      <c r="E305" s="306" t="str">
        <f t="shared" si="57"/>
        <v/>
      </c>
      <c r="F305" s="307" t="str">
        <f t="shared" si="58"/>
        <v/>
      </c>
      <c r="G305" s="307" t="str">
        <f t="shared" si="59"/>
        <v/>
      </c>
      <c r="H305" s="315"/>
    </row>
    <row r="306" spans="1:9" x14ac:dyDescent="0.2">
      <c r="A306">
        <v>9</v>
      </c>
      <c r="B306" s="324"/>
      <c r="C306" s="311"/>
      <c r="D306" s="324"/>
      <c r="E306" s="306" t="str">
        <f t="shared" si="57"/>
        <v/>
      </c>
      <c r="F306" s="307" t="str">
        <f t="shared" si="58"/>
        <v/>
      </c>
      <c r="G306" s="307" t="str">
        <f t="shared" si="59"/>
        <v/>
      </c>
      <c r="H306" s="315"/>
    </row>
    <row r="307" spans="1:9" x14ac:dyDescent="0.2">
      <c r="A307">
        <v>10</v>
      </c>
      <c r="B307" s="325"/>
      <c r="C307" s="312"/>
      <c r="D307" s="325"/>
      <c r="E307" s="308" t="str">
        <f t="shared" si="57"/>
        <v/>
      </c>
      <c r="F307" s="309" t="str">
        <f t="shared" si="58"/>
        <v/>
      </c>
      <c r="G307" s="309" t="str">
        <f t="shared" si="59"/>
        <v/>
      </c>
      <c r="H307" s="315"/>
    </row>
    <row r="309" spans="1:9" x14ac:dyDescent="0.2">
      <c r="A309" s="301" t="s">
        <v>377</v>
      </c>
    </row>
    <row r="310" spans="1:9" x14ac:dyDescent="0.2">
      <c r="E310" s="322" t="s">
        <v>260</v>
      </c>
      <c r="F310" s="322" t="s">
        <v>260</v>
      </c>
      <c r="G310" s="316"/>
    </row>
    <row r="311" spans="1:9" x14ac:dyDescent="0.2">
      <c r="E311" s="314" t="s">
        <v>380</v>
      </c>
      <c r="F311" s="385" t="s">
        <v>381</v>
      </c>
      <c r="G311" s="317"/>
    </row>
    <row r="312" spans="1:9" x14ac:dyDescent="0.2">
      <c r="B312" s="304" t="s">
        <v>264</v>
      </c>
      <c r="C312" s="304" t="s">
        <v>246</v>
      </c>
      <c r="D312" s="304" t="s">
        <v>300</v>
      </c>
      <c r="E312" s="321" t="s">
        <v>247</v>
      </c>
      <c r="F312" s="304" t="s">
        <v>248</v>
      </c>
      <c r="G312" s="304" t="s">
        <v>249</v>
      </c>
      <c r="I312" s="302" t="s">
        <v>268</v>
      </c>
    </row>
    <row r="313" spans="1:9" x14ac:dyDescent="0.2">
      <c r="A313">
        <v>1</v>
      </c>
      <c r="B313" s="323" t="s">
        <v>262</v>
      </c>
      <c r="C313" s="310" t="s">
        <v>50</v>
      </c>
      <c r="D313" s="323"/>
      <c r="E313" s="303" t="str">
        <f t="shared" ref="E313:E322" si="60">IF(B313="✓",C313,"")</f>
        <v>選択してください</v>
      </c>
      <c r="F313" s="378">
        <f t="shared" ref="F313:F322" si="61">IF(E313="","",A313)</f>
        <v>1</v>
      </c>
      <c r="G313" s="378" t="str">
        <f t="shared" ref="G313:G322" si="62">IF((COUNTA(list_30_1)-COUNTBLANK(list_30_1))&lt;A313,"",INDEX(list_30_1,SMALL(list_30_2,A313)))</f>
        <v>選択してください</v>
      </c>
      <c r="H313" s="315"/>
      <c r="I313" s="388" t="str">
        <f ca="1">OFFSET(config!$G$313,0,0,SUMPRODUCT((config!$G$313:$G$322&lt;&gt;"")*1))</f>
        <v>選択してください</v>
      </c>
    </row>
    <row r="314" spans="1:9" x14ac:dyDescent="0.2">
      <c r="A314">
        <v>2</v>
      </c>
      <c r="B314" s="324" t="s">
        <v>262</v>
      </c>
      <c r="C314" s="311" t="s">
        <v>51</v>
      </c>
      <c r="D314" s="324"/>
      <c r="E314" s="306" t="str">
        <f t="shared" si="60"/>
        <v>16GB（標準）</v>
      </c>
      <c r="F314" s="379">
        <f t="shared" si="61"/>
        <v>2</v>
      </c>
      <c r="G314" s="379" t="str">
        <f t="shared" si="62"/>
        <v>16GB（標準）</v>
      </c>
      <c r="H314" s="315"/>
    </row>
    <row r="315" spans="1:9" x14ac:dyDescent="0.2">
      <c r="A315">
        <v>3</v>
      </c>
      <c r="B315" s="324" t="s">
        <v>262</v>
      </c>
      <c r="C315" s="311" t="s">
        <v>57</v>
      </c>
      <c r="D315" s="324">
        <v>18335</v>
      </c>
      <c r="E315" s="306" t="str">
        <f t="shared" si="60"/>
        <v>16GB増設 (合計32GB)（アップグレード/有料）</v>
      </c>
      <c r="F315" s="379">
        <f t="shared" si="61"/>
        <v>3</v>
      </c>
      <c r="G315" s="379" t="str">
        <f t="shared" si="62"/>
        <v>16GB増設 (合計32GB)（アップグレード/有料）</v>
      </c>
      <c r="H315" s="315"/>
    </row>
    <row r="316" spans="1:9" x14ac:dyDescent="0.2">
      <c r="A316">
        <v>4</v>
      </c>
      <c r="B316" s="383" t="s">
        <v>263</v>
      </c>
      <c r="C316" s="381"/>
      <c r="D316" s="383"/>
      <c r="E316" s="381" t="str">
        <f t="shared" si="60"/>
        <v/>
      </c>
      <c r="F316" s="379" t="str">
        <f t="shared" si="61"/>
        <v/>
      </c>
      <c r="G316" s="379" t="str">
        <f t="shared" si="62"/>
        <v/>
      </c>
      <c r="H316" s="315"/>
    </row>
    <row r="317" spans="1:9" x14ac:dyDescent="0.2">
      <c r="A317">
        <v>5</v>
      </c>
      <c r="B317" s="383" t="s">
        <v>263</v>
      </c>
      <c r="C317" s="381"/>
      <c r="D317" s="383"/>
      <c r="E317" s="381" t="str">
        <f t="shared" si="60"/>
        <v/>
      </c>
      <c r="F317" s="379" t="str">
        <f t="shared" si="61"/>
        <v/>
      </c>
      <c r="G317" s="379" t="str">
        <f t="shared" si="62"/>
        <v/>
      </c>
      <c r="H317" s="315"/>
    </row>
    <row r="318" spans="1:9" x14ac:dyDescent="0.2">
      <c r="A318">
        <v>6</v>
      </c>
      <c r="B318" s="383" t="s">
        <v>263</v>
      </c>
      <c r="C318" s="381"/>
      <c r="D318" s="383"/>
      <c r="E318" s="381" t="str">
        <f t="shared" si="60"/>
        <v/>
      </c>
      <c r="F318" s="379" t="str">
        <f t="shared" si="61"/>
        <v/>
      </c>
      <c r="G318" s="379" t="str">
        <f t="shared" si="62"/>
        <v/>
      </c>
      <c r="H318" s="315"/>
    </row>
    <row r="319" spans="1:9" x14ac:dyDescent="0.2">
      <c r="A319">
        <v>7</v>
      </c>
      <c r="B319" s="383"/>
      <c r="C319" s="381"/>
      <c r="D319" s="383"/>
      <c r="E319" s="381" t="str">
        <f t="shared" si="60"/>
        <v/>
      </c>
      <c r="F319" s="379" t="str">
        <f t="shared" si="61"/>
        <v/>
      </c>
      <c r="G319" s="379" t="str">
        <f t="shared" si="62"/>
        <v/>
      </c>
      <c r="H319" s="315"/>
    </row>
    <row r="320" spans="1:9" x14ac:dyDescent="0.2">
      <c r="A320">
        <v>8</v>
      </c>
      <c r="B320" s="383"/>
      <c r="C320" s="381"/>
      <c r="D320" s="383"/>
      <c r="E320" s="381" t="str">
        <f t="shared" si="60"/>
        <v/>
      </c>
      <c r="F320" s="379" t="str">
        <f t="shared" si="61"/>
        <v/>
      </c>
      <c r="G320" s="379" t="str">
        <f t="shared" si="62"/>
        <v/>
      </c>
      <c r="H320" s="315"/>
    </row>
    <row r="321" spans="1:9" x14ac:dyDescent="0.2">
      <c r="A321">
        <v>9</v>
      </c>
      <c r="B321" s="383"/>
      <c r="C321" s="381"/>
      <c r="D321" s="383"/>
      <c r="E321" s="381" t="str">
        <f t="shared" si="60"/>
        <v/>
      </c>
      <c r="F321" s="379" t="str">
        <f t="shared" si="61"/>
        <v/>
      </c>
      <c r="G321" s="379" t="str">
        <f t="shared" si="62"/>
        <v/>
      </c>
      <c r="H321" s="315"/>
    </row>
    <row r="322" spans="1:9" x14ac:dyDescent="0.2">
      <c r="A322">
        <v>10</v>
      </c>
      <c r="B322" s="384"/>
      <c r="C322" s="382"/>
      <c r="D322" s="384"/>
      <c r="E322" s="382" t="str">
        <f t="shared" si="60"/>
        <v/>
      </c>
      <c r="F322" s="380" t="str">
        <f t="shared" si="61"/>
        <v/>
      </c>
      <c r="G322" s="380" t="str">
        <f t="shared" si="62"/>
        <v/>
      </c>
      <c r="H322" s="315"/>
    </row>
    <row r="324" spans="1:9" x14ac:dyDescent="0.2">
      <c r="A324" s="301" t="s">
        <v>378</v>
      </c>
    </row>
    <row r="325" spans="1:9" x14ac:dyDescent="0.2">
      <c r="E325" s="322" t="s">
        <v>260</v>
      </c>
      <c r="F325" s="322" t="s">
        <v>260</v>
      </c>
      <c r="G325" s="316"/>
    </row>
    <row r="326" spans="1:9" x14ac:dyDescent="0.2">
      <c r="E326" s="314" t="s">
        <v>357</v>
      </c>
      <c r="F326" s="385" t="s">
        <v>358</v>
      </c>
      <c r="G326" s="317"/>
    </row>
    <row r="327" spans="1:9" x14ac:dyDescent="0.2">
      <c r="B327" s="304" t="s">
        <v>264</v>
      </c>
      <c r="C327" s="304" t="s">
        <v>246</v>
      </c>
      <c r="D327" s="304" t="s">
        <v>300</v>
      </c>
      <c r="E327" s="321" t="s">
        <v>247</v>
      </c>
      <c r="F327" s="304" t="s">
        <v>248</v>
      </c>
      <c r="G327" s="304" t="s">
        <v>249</v>
      </c>
      <c r="I327" s="302" t="s">
        <v>268</v>
      </c>
    </row>
    <row r="328" spans="1:9" x14ac:dyDescent="0.2">
      <c r="A328">
        <v>1</v>
      </c>
      <c r="B328" s="323" t="s">
        <v>262</v>
      </c>
      <c r="C328" s="310" t="s">
        <v>50</v>
      </c>
      <c r="D328" s="323"/>
      <c r="E328" s="303" t="str">
        <f t="shared" ref="E328:E337" si="63">IF(B328="✓",C328,"")</f>
        <v>選択してください</v>
      </c>
      <c r="F328" s="378">
        <f t="shared" ref="F328:F337" si="64">IF(E328="","",A328)</f>
        <v>1</v>
      </c>
      <c r="G328" s="378" t="str">
        <f t="shared" ref="G328:G337" si="65">IF((COUNTA(list_23_1)-COUNTBLANK(list_23_1))&lt;A328,"",INDEX(list_23_1,SMALL(list_23_2,A328)))</f>
        <v>選択してください</v>
      </c>
      <c r="H328" s="315"/>
      <c r="I328" s="388" t="str">
        <f ca="1">OFFSET(config!$G$328,0,0,SUMPRODUCT((config!$G$328:$G$337&lt;&gt;"")*1))</f>
        <v>選択してください</v>
      </c>
    </row>
    <row r="329" spans="1:9" x14ac:dyDescent="0.2">
      <c r="A329">
        <v>2</v>
      </c>
      <c r="B329" s="324" t="s">
        <v>262</v>
      </c>
      <c r="C329" s="311" t="s">
        <v>51</v>
      </c>
      <c r="D329" s="324"/>
      <c r="E329" s="306" t="str">
        <f t="shared" si="63"/>
        <v>16GB（標準）</v>
      </c>
      <c r="F329" s="379">
        <f t="shared" si="64"/>
        <v>2</v>
      </c>
      <c r="G329" s="379" t="str">
        <f t="shared" si="65"/>
        <v>16GB（標準）</v>
      </c>
      <c r="H329" s="315"/>
    </row>
    <row r="330" spans="1:9" x14ac:dyDescent="0.2">
      <c r="A330">
        <v>3</v>
      </c>
      <c r="B330" s="324" t="s">
        <v>262</v>
      </c>
      <c r="C330" s="311" t="s">
        <v>57</v>
      </c>
      <c r="D330" s="324">
        <v>18336</v>
      </c>
      <c r="E330" s="306" t="str">
        <f t="shared" si="63"/>
        <v>16GB増設 (合計32GB)（アップグレード/有料）</v>
      </c>
      <c r="F330" s="379">
        <f t="shared" si="64"/>
        <v>3</v>
      </c>
      <c r="G330" s="379" t="str">
        <f t="shared" si="65"/>
        <v>16GB増設 (合計32GB)（アップグレード/有料）</v>
      </c>
      <c r="H330" s="315"/>
    </row>
    <row r="331" spans="1:9" x14ac:dyDescent="0.2">
      <c r="A331">
        <v>4</v>
      </c>
      <c r="B331" s="324" t="s">
        <v>262</v>
      </c>
      <c r="C331" s="311" t="s">
        <v>58</v>
      </c>
      <c r="D331" s="324">
        <v>18338</v>
      </c>
      <c r="E331" s="306" t="str">
        <f t="shared" si="63"/>
        <v>48GB増設 (合計64GB)（アップグレード/有料）</v>
      </c>
      <c r="F331" s="379">
        <f t="shared" si="64"/>
        <v>4</v>
      </c>
      <c r="G331" s="379" t="str">
        <f t="shared" si="65"/>
        <v>48GB増設 (合計64GB)（アップグレード/有料）</v>
      </c>
      <c r="H331" s="315"/>
    </row>
    <row r="332" spans="1:9" x14ac:dyDescent="0.2">
      <c r="A332">
        <v>5</v>
      </c>
      <c r="B332" s="324" t="s">
        <v>262</v>
      </c>
      <c r="C332" s="311" t="s">
        <v>114</v>
      </c>
      <c r="D332" s="324">
        <v>18340</v>
      </c>
      <c r="E332" s="306" t="str">
        <f t="shared" si="63"/>
        <v>80GB増設 (合計96GB)（アップグレード/有料）</v>
      </c>
      <c r="F332" s="379">
        <f t="shared" si="64"/>
        <v>5</v>
      </c>
      <c r="G332" s="379" t="str">
        <f t="shared" si="65"/>
        <v>80GB増設 (合計96GB)（アップグレード/有料）</v>
      </c>
      <c r="H332" s="315"/>
    </row>
    <row r="333" spans="1:9" x14ac:dyDescent="0.2">
      <c r="A333">
        <v>6</v>
      </c>
      <c r="B333" s="324" t="s">
        <v>262</v>
      </c>
      <c r="C333" s="311" t="s">
        <v>115</v>
      </c>
      <c r="D333" s="324">
        <v>18342</v>
      </c>
      <c r="E333" s="306" t="str">
        <f t="shared" si="63"/>
        <v>112GB増設 (合計128GB)（アップグレード/有料）</v>
      </c>
      <c r="F333" s="379">
        <f t="shared" si="64"/>
        <v>6</v>
      </c>
      <c r="G333" s="379" t="str">
        <f t="shared" si="65"/>
        <v>112GB増設 (合計128GB)（アップグレード/有料）</v>
      </c>
      <c r="H333" s="315"/>
    </row>
    <row r="334" spans="1:9" x14ac:dyDescent="0.2">
      <c r="A334">
        <v>7</v>
      </c>
      <c r="B334" s="324" t="s">
        <v>262</v>
      </c>
      <c r="C334" s="311" t="s">
        <v>116</v>
      </c>
      <c r="D334" s="324">
        <v>18346</v>
      </c>
      <c r="E334" s="306" t="str">
        <f t="shared" si="63"/>
        <v>176GB増設 (合計192GB)（アップグレード/有料）</v>
      </c>
      <c r="F334" s="379">
        <f t="shared" si="64"/>
        <v>7</v>
      </c>
      <c r="G334" s="379" t="str">
        <f t="shared" si="65"/>
        <v>176GB増設 (合計192GB)（アップグレード/有料）</v>
      </c>
      <c r="H334" s="315"/>
    </row>
    <row r="335" spans="1:9" x14ac:dyDescent="0.2">
      <c r="A335">
        <v>8</v>
      </c>
      <c r="B335" s="383"/>
      <c r="C335" s="381"/>
      <c r="D335" s="383"/>
      <c r="E335" s="381" t="str">
        <f t="shared" si="63"/>
        <v/>
      </c>
      <c r="F335" s="379" t="str">
        <f t="shared" si="64"/>
        <v/>
      </c>
      <c r="G335" s="379" t="str">
        <f t="shared" si="65"/>
        <v/>
      </c>
      <c r="H335" s="315"/>
    </row>
    <row r="336" spans="1:9" x14ac:dyDescent="0.2">
      <c r="A336">
        <v>9</v>
      </c>
      <c r="B336" s="383"/>
      <c r="C336" s="381"/>
      <c r="D336" s="383"/>
      <c r="E336" s="381" t="str">
        <f t="shared" si="63"/>
        <v/>
      </c>
      <c r="F336" s="379" t="str">
        <f t="shared" si="64"/>
        <v/>
      </c>
      <c r="G336" s="379" t="str">
        <f t="shared" si="65"/>
        <v/>
      </c>
      <c r="H336" s="315"/>
    </row>
    <row r="337" spans="1:9" x14ac:dyDescent="0.2">
      <c r="A337">
        <v>10</v>
      </c>
      <c r="B337" s="384"/>
      <c r="C337" s="382"/>
      <c r="D337" s="384"/>
      <c r="E337" s="382" t="str">
        <f t="shared" si="63"/>
        <v/>
      </c>
      <c r="F337" s="380" t="str">
        <f t="shared" si="64"/>
        <v/>
      </c>
      <c r="G337" s="380" t="str">
        <f t="shared" si="65"/>
        <v/>
      </c>
      <c r="H337" s="315"/>
    </row>
    <row r="339" spans="1:9" x14ac:dyDescent="0.2">
      <c r="A339" s="301" t="s">
        <v>379</v>
      </c>
    </row>
    <row r="340" spans="1:9" x14ac:dyDescent="0.2">
      <c r="E340" s="322" t="s">
        <v>260</v>
      </c>
      <c r="F340" s="322" t="s">
        <v>260</v>
      </c>
      <c r="G340" s="316"/>
    </row>
    <row r="341" spans="1:9" x14ac:dyDescent="0.2">
      <c r="E341" s="314" t="s">
        <v>360</v>
      </c>
      <c r="F341" s="385" t="s">
        <v>359</v>
      </c>
      <c r="G341" s="317"/>
    </row>
    <row r="342" spans="1:9" x14ac:dyDescent="0.2">
      <c r="B342" s="304" t="s">
        <v>264</v>
      </c>
      <c r="C342" s="304" t="s">
        <v>246</v>
      </c>
      <c r="D342" s="304" t="s">
        <v>300</v>
      </c>
      <c r="E342" s="321" t="s">
        <v>247</v>
      </c>
      <c r="F342" s="304" t="s">
        <v>248</v>
      </c>
      <c r="G342" s="304" t="s">
        <v>249</v>
      </c>
      <c r="I342" s="302" t="s">
        <v>268</v>
      </c>
    </row>
    <row r="343" spans="1:9" x14ac:dyDescent="0.2">
      <c r="A343">
        <v>1</v>
      </c>
      <c r="B343" s="323" t="s">
        <v>262</v>
      </c>
      <c r="C343" s="310" t="s">
        <v>50</v>
      </c>
      <c r="D343" s="323"/>
      <c r="E343" s="303" t="str">
        <f t="shared" ref="E343:E352" si="66">IF(B343="✓",C343,"")</f>
        <v>選択してください</v>
      </c>
      <c r="F343" s="378">
        <f t="shared" ref="F343:F352" si="67">IF(E343="","",A343)</f>
        <v>1</v>
      </c>
      <c r="G343" s="378" t="str">
        <f t="shared" ref="G343:G362" si="68">IF((COUNTA(list_25_1)-COUNTBLANK(list_25_1))&lt;A343,"",INDEX(list_25_1,SMALL(list_25_2,A343)))</f>
        <v>選択してください</v>
      </c>
      <c r="H343" s="315"/>
      <c r="I343" s="388" t="str">
        <f ca="1">OFFSET(config!$G$343,0,0,SUMPRODUCT((config!$G$343:$G$362&lt;&gt;"")*1))</f>
        <v>選択してください</v>
      </c>
    </row>
    <row r="344" spans="1:9" x14ac:dyDescent="0.2">
      <c r="A344">
        <v>2</v>
      </c>
      <c r="B344" s="324" t="s">
        <v>262</v>
      </c>
      <c r="C344" s="311" t="s">
        <v>344</v>
      </c>
      <c r="D344" s="324"/>
      <c r="E344" s="306" t="str">
        <f t="shared" si="66"/>
        <v>32GB（標準）</v>
      </c>
      <c r="F344" s="379">
        <f t="shared" si="67"/>
        <v>2</v>
      </c>
      <c r="G344" s="379" t="str">
        <f t="shared" si="68"/>
        <v>32GB（標準）</v>
      </c>
      <c r="H344" s="315"/>
    </row>
    <row r="345" spans="1:9" x14ac:dyDescent="0.2">
      <c r="A345">
        <v>3</v>
      </c>
      <c r="B345" s="324" t="s">
        <v>262</v>
      </c>
      <c r="C345" s="311" t="s">
        <v>345</v>
      </c>
      <c r="D345" s="324">
        <v>18337</v>
      </c>
      <c r="E345" s="306" t="str">
        <f t="shared" si="66"/>
        <v>32GB増設 (合計64GB)（アップグレード/有料）</v>
      </c>
      <c r="F345" s="379">
        <f t="shared" si="67"/>
        <v>3</v>
      </c>
      <c r="G345" s="379" t="str">
        <f t="shared" si="68"/>
        <v>32GB増設 (合計64GB)（アップグレード/有料）</v>
      </c>
      <c r="H345" s="315"/>
    </row>
    <row r="346" spans="1:9" x14ac:dyDescent="0.2">
      <c r="A346">
        <v>4</v>
      </c>
      <c r="B346" s="324" t="s">
        <v>262</v>
      </c>
      <c r="C346" s="311" t="s">
        <v>346</v>
      </c>
      <c r="D346" s="324">
        <v>18341</v>
      </c>
      <c r="E346" s="306" t="str">
        <f t="shared" si="66"/>
        <v>96GB増設 (合計128GB)（アップグレード/有料）</v>
      </c>
      <c r="F346" s="379">
        <f t="shared" si="67"/>
        <v>4</v>
      </c>
      <c r="G346" s="379" t="str">
        <f t="shared" si="68"/>
        <v>96GB増設 (合計128GB)（アップグレード/有料）</v>
      </c>
      <c r="H346" s="315"/>
    </row>
    <row r="347" spans="1:9" x14ac:dyDescent="0.2">
      <c r="A347">
        <v>5</v>
      </c>
      <c r="B347" s="324" t="s">
        <v>262</v>
      </c>
      <c r="C347" s="311" t="s">
        <v>347</v>
      </c>
      <c r="D347" s="324">
        <v>18345</v>
      </c>
      <c r="E347" s="306" t="str">
        <f t="shared" si="66"/>
        <v>160GB増設 (合計192GB)（アップグレード/有料）</v>
      </c>
      <c r="F347" s="379">
        <f t="shared" si="67"/>
        <v>5</v>
      </c>
      <c r="G347" s="379" t="str">
        <f t="shared" si="68"/>
        <v>160GB増設 (合計192GB)（アップグレード/有料）</v>
      </c>
      <c r="H347" s="315"/>
    </row>
    <row r="348" spans="1:9" x14ac:dyDescent="0.2">
      <c r="A348">
        <v>6</v>
      </c>
      <c r="B348" s="324" t="s">
        <v>262</v>
      </c>
      <c r="C348" s="311" t="s">
        <v>348</v>
      </c>
      <c r="D348" s="324">
        <v>18348</v>
      </c>
      <c r="E348" s="306" t="str">
        <f t="shared" si="66"/>
        <v>224GB増設 (合計256GB)（アップグレード/有料）</v>
      </c>
      <c r="F348" s="379">
        <f t="shared" si="67"/>
        <v>6</v>
      </c>
      <c r="G348" s="379" t="str">
        <f t="shared" si="68"/>
        <v>224GB増設 (合計256GB)（アップグレード/有料）</v>
      </c>
      <c r="H348" s="315"/>
    </row>
    <row r="349" spans="1:9" x14ac:dyDescent="0.2">
      <c r="A349">
        <v>7</v>
      </c>
      <c r="B349" s="324" t="s">
        <v>262</v>
      </c>
      <c r="C349" s="311" t="s">
        <v>382</v>
      </c>
      <c r="D349" s="324">
        <v>18352</v>
      </c>
      <c r="E349" s="306" t="str">
        <f t="shared" si="66"/>
        <v>352GB増設 (合計384GB)（アップグレード/有料）</v>
      </c>
      <c r="F349" s="379">
        <f t="shared" si="67"/>
        <v>7</v>
      </c>
      <c r="G349" s="379" t="str">
        <f t="shared" si="68"/>
        <v>352GB増設 (合計384GB)（アップグレード/有料）</v>
      </c>
      <c r="H349" s="315"/>
    </row>
    <row r="350" spans="1:9" x14ac:dyDescent="0.2">
      <c r="A350">
        <v>8</v>
      </c>
      <c r="B350" s="383"/>
      <c r="C350" s="381"/>
      <c r="D350" s="383"/>
      <c r="E350" s="381" t="str">
        <f t="shared" si="66"/>
        <v/>
      </c>
      <c r="F350" s="379" t="str">
        <f t="shared" si="67"/>
        <v/>
      </c>
      <c r="G350" s="379" t="str">
        <f t="shared" si="68"/>
        <v/>
      </c>
      <c r="H350" s="315"/>
    </row>
    <row r="351" spans="1:9" x14ac:dyDescent="0.2">
      <c r="A351">
        <v>9</v>
      </c>
      <c r="B351" s="383"/>
      <c r="C351" s="381"/>
      <c r="D351" s="383"/>
      <c r="E351" s="381" t="str">
        <f t="shared" si="66"/>
        <v/>
      </c>
      <c r="F351" s="379" t="str">
        <f t="shared" si="67"/>
        <v/>
      </c>
      <c r="G351" s="379" t="str">
        <f t="shared" si="68"/>
        <v/>
      </c>
      <c r="H351" s="315"/>
    </row>
    <row r="352" spans="1:9" x14ac:dyDescent="0.2">
      <c r="A352">
        <v>10</v>
      </c>
      <c r="B352" s="425"/>
      <c r="C352" s="381"/>
      <c r="D352" s="425"/>
      <c r="E352" s="426" t="str">
        <f t="shared" si="66"/>
        <v/>
      </c>
      <c r="F352" s="386" t="str">
        <f t="shared" si="67"/>
        <v/>
      </c>
      <c r="G352" s="386" t="str">
        <f t="shared" si="68"/>
        <v/>
      </c>
      <c r="H352" s="315"/>
    </row>
    <row r="353" spans="1:9" x14ac:dyDescent="0.2">
      <c r="A353">
        <v>11</v>
      </c>
      <c r="B353" s="383"/>
      <c r="C353" s="381"/>
      <c r="D353" s="383"/>
      <c r="E353" s="381" t="str">
        <f t="shared" ref="E353:E362" si="69">IF(B353="✓",C353,"")</f>
        <v/>
      </c>
      <c r="F353" s="379" t="str">
        <f t="shared" ref="F353:F362" si="70">IF(E353="","",A353)</f>
        <v/>
      </c>
      <c r="G353" s="379" t="str">
        <f t="shared" si="68"/>
        <v/>
      </c>
      <c r="H353" s="315"/>
      <c r="I353" s="349"/>
    </row>
    <row r="354" spans="1:9" x14ac:dyDescent="0.2">
      <c r="A354">
        <v>12</v>
      </c>
      <c r="B354" s="383"/>
      <c r="C354" s="381"/>
      <c r="D354" s="383"/>
      <c r="E354" s="381" t="str">
        <f t="shared" si="69"/>
        <v/>
      </c>
      <c r="F354" s="379" t="str">
        <f t="shared" si="70"/>
        <v/>
      </c>
      <c r="G354" s="379" t="str">
        <f t="shared" si="68"/>
        <v/>
      </c>
      <c r="H354" s="315"/>
    </row>
    <row r="355" spans="1:9" x14ac:dyDescent="0.2">
      <c r="A355">
        <v>13</v>
      </c>
      <c r="B355" s="383"/>
      <c r="C355" s="381"/>
      <c r="D355" s="383"/>
      <c r="E355" s="381" t="str">
        <f t="shared" si="69"/>
        <v/>
      </c>
      <c r="F355" s="379" t="str">
        <f t="shared" si="70"/>
        <v/>
      </c>
      <c r="G355" s="379" t="str">
        <f t="shared" si="68"/>
        <v/>
      </c>
      <c r="H355" s="315"/>
    </row>
    <row r="356" spans="1:9" x14ac:dyDescent="0.2">
      <c r="A356">
        <v>14</v>
      </c>
      <c r="B356" s="383"/>
      <c r="C356" s="381"/>
      <c r="D356" s="383"/>
      <c r="E356" s="381" t="str">
        <f t="shared" si="69"/>
        <v/>
      </c>
      <c r="F356" s="379" t="str">
        <f t="shared" si="70"/>
        <v/>
      </c>
      <c r="G356" s="379" t="str">
        <f t="shared" si="68"/>
        <v/>
      </c>
      <c r="H356" s="315"/>
    </row>
    <row r="357" spans="1:9" x14ac:dyDescent="0.2">
      <c r="A357">
        <v>15</v>
      </c>
      <c r="B357" s="383"/>
      <c r="C357" s="381"/>
      <c r="D357" s="383"/>
      <c r="E357" s="381" t="str">
        <f t="shared" si="69"/>
        <v/>
      </c>
      <c r="F357" s="379" t="str">
        <f t="shared" si="70"/>
        <v/>
      </c>
      <c r="G357" s="379" t="str">
        <f t="shared" si="68"/>
        <v/>
      </c>
      <c r="H357" s="315"/>
    </row>
    <row r="358" spans="1:9" x14ac:dyDescent="0.2">
      <c r="A358">
        <v>16</v>
      </c>
      <c r="B358" s="383"/>
      <c r="C358" s="381"/>
      <c r="D358" s="387"/>
      <c r="E358" s="381" t="str">
        <f t="shared" si="69"/>
        <v/>
      </c>
      <c r="F358" s="379" t="str">
        <f t="shared" si="70"/>
        <v/>
      </c>
      <c r="G358" s="379" t="str">
        <f t="shared" si="68"/>
        <v/>
      </c>
      <c r="H358" s="315"/>
    </row>
    <row r="359" spans="1:9" x14ac:dyDescent="0.2">
      <c r="A359">
        <v>17</v>
      </c>
      <c r="B359" s="383"/>
      <c r="C359" s="381"/>
      <c r="D359" s="383"/>
      <c r="E359" s="381" t="str">
        <f t="shared" si="69"/>
        <v/>
      </c>
      <c r="F359" s="379" t="str">
        <f t="shared" si="70"/>
        <v/>
      </c>
      <c r="G359" s="379" t="str">
        <f t="shared" si="68"/>
        <v/>
      </c>
      <c r="H359" s="315"/>
    </row>
    <row r="360" spans="1:9" x14ac:dyDescent="0.2">
      <c r="A360">
        <v>18</v>
      </c>
      <c r="B360" s="383"/>
      <c r="C360" s="381"/>
      <c r="D360" s="383"/>
      <c r="E360" s="381" t="str">
        <f t="shared" si="69"/>
        <v/>
      </c>
      <c r="F360" s="379" t="str">
        <f t="shared" si="70"/>
        <v/>
      </c>
      <c r="G360" s="379" t="str">
        <f t="shared" si="68"/>
        <v/>
      </c>
      <c r="H360" s="315"/>
    </row>
    <row r="361" spans="1:9" x14ac:dyDescent="0.2">
      <c r="A361">
        <v>19</v>
      </c>
      <c r="B361" s="383"/>
      <c r="C361" s="381"/>
      <c r="D361" s="383"/>
      <c r="E361" s="381" t="str">
        <f t="shared" si="69"/>
        <v/>
      </c>
      <c r="F361" s="379" t="str">
        <f t="shared" si="70"/>
        <v/>
      </c>
      <c r="G361" s="379" t="str">
        <f t="shared" si="68"/>
        <v/>
      </c>
      <c r="H361" s="315"/>
    </row>
    <row r="362" spans="1:9" x14ac:dyDescent="0.2">
      <c r="A362">
        <v>20</v>
      </c>
      <c r="B362" s="384"/>
      <c r="C362" s="382"/>
      <c r="D362" s="384"/>
      <c r="E362" s="382" t="str">
        <f t="shared" si="69"/>
        <v/>
      </c>
      <c r="F362" s="380" t="str">
        <f t="shared" si="70"/>
        <v/>
      </c>
      <c r="G362" s="380" t="str">
        <f t="shared" si="68"/>
        <v/>
      </c>
      <c r="H362" s="315"/>
    </row>
    <row r="364" spans="1:9" x14ac:dyDescent="0.2">
      <c r="A364" s="301" t="s">
        <v>434</v>
      </c>
    </row>
    <row r="365" spans="1:9" x14ac:dyDescent="0.2">
      <c r="E365" s="322" t="s">
        <v>260</v>
      </c>
      <c r="F365" s="322" t="s">
        <v>260</v>
      </c>
      <c r="G365" s="316"/>
    </row>
    <row r="366" spans="1:9" x14ac:dyDescent="0.2">
      <c r="E366" s="314" t="s">
        <v>436</v>
      </c>
      <c r="F366" s="314" t="s">
        <v>437</v>
      </c>
      <c r="G366" s="317"/>
    </row>
    <row r="367" spans="1:9" x14ac:dyDescent="0.2">
      <c r="B367" s="304" t="s">
        <v>264</v>
      </c>
      <c r="C367" s="304" t="s">
        <v>246</v>
      </c>
      <c r="D367" s="304" t="s">
        <v>300</v>
      </c>
      <c r="E367" s="321" t="s">
        <v>247</v>
      </c>
      <c r="F367" s="304" t="s">
        <v>248</v>
      </c>
      <c r="G367" s="304" t="s">
        <v>249</v>
      </c>
      <c r="I367" s="302" t="s">
        <v>268</v>
      </c>
    </row>
    <row r="368" spans="1:9" x14ac:dyDescent="0.2">
      <c r="A368">
        <v>1</v>
      </c>
      <c r="B368" s="323" t="s">
        <v>262</v>
      </c>
      <c r="C368" s="310" t="s">
        <v>50</v>
      </c>
      <c r="D368" s="323"/>
      <c r="E368" s="303" t="str">
        <f t="shared" ref="E368:E377" si="71">IF(B368="✓",C368,"")</f>
        <v>選択してください</v>
      </c>
      <c r="F368" s="305">
        <f t="shared" ref="F368:F377" si="72">IF(E368="","",A368)</f>
        <v>1</v>
      </c>
      <c r="G368" s="305" t="str">
        <f t="shared" ref="G368:G377" si="73">IF((COUNTA(list_34_1)-COUNTBLANK(list_34_1))&lt;A368,"",INDEX(list_34_1,SMALL(list_34_2,A368)))</f>
        <v>選択してください</v>
      </c>
      <c r="H368" s="315"/>
      <c r="I368" s="326" t="str">
        <f ca="1">OFFSET(config!$G$368,0,0,SUMPRODUCT((config!$G$368:$G$377&lt;&gt;"")*1))</f>
        <v>選択してください</v>
      </c>
    </row>
    <row r="369" spans="1:9" x14ac:dyDescent="0.2">
      <c r="A369">
        <v>2</v>
      </c>
      <c r="B369" s="324" t="s">
        <v>262</v>
      </c>
      <c r="C369" s="311" t="s">
        <v>285</v>
      </c>
      <c r="D369" s="324">
        <v>18294</v>
      </c>
      <c r="E369" s="306" t="str">
        <f t="shared" si="71"/>
        <v>SATA 1TB×2（RAID1）</v>
      </c>
      <c r="F369" s="307">
        <f t="shared" si="72"/>
        <v>2</v>
      </c>
      <c r="G369" s="307" t="str">
        <f t="shared" si="73"/>
        <v>SATA 1TB×2（RAID1）</v>
      </c>
      <c r="H369" s="315"/>
    </row>
    <row r="370" spans="1:9" x14ac:dyDescent="0.2">
      <c r="A370">
        <v>3</v>
      </c>
      <c r="B370" s="324" t="s">
        <v>262</v>
      </c>
      <c r="C370" s="311" t="s">
        <v>286</v>
      </c>
      <c r="D370" s="324">
        <v>18295</v>
      </c>
      <c r="E370" s="306" t="str">
        <f t="shared" si="71"/>
        <v>SAS 600GB×2（RAID1）</v>
      </c>
      <c r="F370" s="307">
        <f t="shared" si="72"/>
        <v>3</v>
      </c>
      <c r="G370" s="307" t="str">
        <f t="shared" si="73"/>
        <v>SAS 600GB×2（RAID1）</v>
      </c>
      <c r="H370" s="315"/>
    </row>
    <row r="371" spans="1:9" x14ac:dyDescent="0.2">
      <c r="A371">
        <v>4</v>
      </c>
      <c r="B371" s="324" t="s">
        <v>262</v>
      </c>
      <c r="C371" s="311" t="s">
        <v>459</v>
      </c>
      <c r="D371" s="324">
        <v>18297</v>
      </c>
      <c r="E371" s="306" t="str">
        <f t="shared" si="71"/>
        <v>SSD Intel DC S3500 240GB×2（RAID1）</v>
      </c>
      <c r="F371" s="307">
        <f t="shared" si="72"/>
        <v>4</v>
      </c>
      <c r="G371" s="307" t="str">
        <f t="shared" si="73"/>
        <v>SSD Intel DC S3500 240GB×2（RAID1）</v>
      </c>
      <c r="H371" s="315"/>
    </row>
    <row r="372" spans="1:9" x14ac:dyDescent="0.2">
      <c r="A372">
        <v>5</v>
      </c>
      <c r="B372" s="324" t="s">
        <v>262</v>
      </c>
      <c r="C372" s="311" t="s">
        <v>460</v>
      </c>
      <c r="D372" s="324">
        <v>18298</v>
      </c>
      <c r="E372" s="306" t="str">
        <f t="shared" si="71"/>
        <v>SSD Intel DC S3500 480GB×2（RAID1）</v>
      </c>
      <c r="F372" s="307">
        <f t="shared" si="72"/>
        <v>5</v>
      </c>
      <c r="G372" s="307" t="str">
        <f t="shared" si="73"/>
        <v>SSD Intel DC S3500 480GB×2（RAID1）</v>
      </c>
      <c r="H372" s="315"/>
    </row>
    <row r="373" spans="1:9" x14ac:dyDescent="0.2">
      <c r="A373">
        <v>6</v>
      </c>
      <c r="B373" s="324" t="s">
        <v>262</v>
      </c>
      <c r="C373" s="313" t="s">
        <v>461</v>
      </c>
      <c r="D373" s="330">
        <v>18299</v>
      </c>
      <c r="E373" s="306" t="str">
        <f t="shared" si="71"/>
        <v>SSD Intel DC S3500 800GB×2（RAID1）</v>
      </c>
      <c r="F373" s="307">
        <f t="shared" si="72"/>
        <v>6</v>
      </c>
      <c r="G373" s="307" t="str">
        <f t="shared" si="73"/>
        <v>SSD Intel DC S3500 800GB×2（RAID1）</v>
      </c>
      <c r="H373" s="315"/>
    </row>
    <row r="374" spans="1:9" x14ac:dyDescent="0.2">
      <c r="A374">
        <v>7</v>
      </c>
      <c r="B374" s="324" t="s">
        <v>262</v>
      </c>
      <c r="C374" s="313" t="s">
        <v>462</v>
      </c>
      <c r="D374" s="330">
        <v>18300</v>
      </c>
      <c r="E374" s="306" t="str">
        <f t="shared" si="71"/>
        <v>SSD Intel DC S3500 1.6TB×2（RAID1）</v>
      </c>
      <c r="F374" s="307">
        <f t="shared" si="72"/>
        <v>7</v>
      </c>
      <c r="G374" s="307" t="str">
        <f t="shared" si="73"/>
        <v>SSD Intel DC S3500 1.6TB×2（RAID1）</v>
      </c>
      <c r="H374" s="315"/>
    </row>
    <row r="375" spans="1:9" x14ac:dyDescent="0.2">
      <c r="A375">
        <v>8</v>
      </c>
      <c r="B375" s="324" t="s">
        <v>263</v>
      </c>
      <c r="C375" s="313"/>
      <c r="D375" s="330"/>
      <c r="E375" s="306" t="str">
        <f t="shared" si="71"/>
        <v/>
      </c>
      <c r="F375" s="307" t="str">
        <f t="shared" si="72"/>
        <v/>
      </c>
      <c r="G375" s="307" t="str">
        <f t="shared" si="73"/>
        <v/>
      </c>
      <c r="H375" s="315"/>
    </row>
    <row r="376" spans="1:9" x14ac:dyDescent="0.2">
      <c r="A376">
        <v>9</v>
      </c>
      <c r="B376" s="324"/>
      <c r="C376" s="311"/>
      <c r="D376" s="324"/>
      <c r="E376" s="306" t="str">
        <f t="shared" si="71"/>
        <v/>
      </c>
      <c r="F376" s="307" t="str">
        <f t="shared" si="72"/>
        <v/>
      </c>
      <c r="G376" s="307" t="str">
        <f t="shared" si="73"/>
        <v/>
      </c>
      <c r="H376" s="315"/>
    </row>
    <row r="377" spans="1:9" x14ac:dyDescent="0.2">
      <c r="A377">
        <v>10</v>
      </c>
      <c r="B377" s="325"/>
      <c r="C377" s="312"/>
      <c r="D377" s="325"/>
      <c r="E377" s="308" t="str">
        <f t="shared" si="71"/>
        <v/>
      </c>
      <c r="F377" s="309" t="str">
        <f t="shared" si="72"/>
        <v/>
      </c>
      <c r="G377" s="309" t="str">
        <f t="shared" si="73"/>
        <v/>
      </c>
      <c r="H377" s="315"/>
    </row>
    <row r="379" spans="1:9" x14ac:dyDescent="0.2">
      <c r="A379" s="301" t="s">
        <v>435</v>
      </c>
    </row>
    <row r="380" spans="1:9" x14ac:dyDescent="0.2">
      <c r="E380" s="322" t="s">
        <v>260</v>
      </c>
      <c r="F380" s="322" t="s">
        <v>260</v>
      </c>
      <c r="G380" s="316"/>
    </row>
    <row r="381" spans="1:9" x14ac:dyDescent="0.2">
      <c r="E381" s="314" t="s">
        <v>442</v>
      </c>
      <c r="F381" s="314" t="s">
        <v>443</v>
      </c>
      <c r="G381" s="317"/>
    </row>
    <row r="382" spans="1:9" x14ac:dyDescent="0.2">
      <c r="B382" s="304" t="s">
        <v>264</v>
      </c>
      <c r="C382" s="304" t="s">
        <v>246</v>
      </c>
      <c r="D382" s="304" t="s">
        <v>300</v>
      </c>
      <c r="E382" s="321" t="s">
        <v>247</v>
      </c>
      <c r="F382" s="304" t="s">
        <v>248</v>
      </c>
      <c r="G382" s="304" t="s">
        <v>249</v>
      </c>
      <c r="I382" s="302" t="s">
        <v>268</v>
      </c>
    </row>
    <row r="383" spans="1:9" x14ac:dyDescent="0.2">
      <c r="A383">
        <v>1</v>
      </c>
      <c r="B383" s="323" t="s">
        <v>262</v>
      </c>
      <c r="C383" s="310" t="s">
        <v>50</v>
      </c>
      <c r="D383" s="323"/>
      <c r="E383" s="303" t="str">
        <f t="shared" ref="E383:E392" si="74">IF(B383="✓",C383,"")</f>
        <v>選択してください</v>
      </c>
      <c r="F383" s="305">
        <f t="shared" ref="F383:F392" si="75">IF(E383="","",A383)</f>
        <v>1</v>
      </c>
      <c r="G383" s="305" t="str">
        <f t="shared" ref="G383:G392" si="76">IF((COUNTA(list_27_1)-COUNTBLANK(list_27_1))&lt;A383,"",INDEX(list_27_1,SMALL(list_27_2,A383)))</f>
        <v>選択してください</v>
      </c>
      <c r="H383" s="315"/>
      <c r="I383" s="326" t="str">
        <f ca="1">OFFSET(config!$G$383,0,0,SUMPRODUCT((config!$G$383:$G$392&lt;&gt;"")*1))</f>
        <v>選択してください</v>
      </c>
    </row>
    <row r="384" spans="1:9" x14ac:dyDescent="0.2">
      <c r="A384">
        <v>2</v>
      </c>
      <c r="B384" s="324" t="s">
        <v>262</v>
      </c>
      <c r="C384" s="311" t="s">
        <v>285</v>
      </c>
      <c r="D384" s="324">
        <v>18294</v>
      </c>
      <c r="E384" s="306" t="str">
        <f t="shared" si="74"/>
        <v>SATA 1TB×2（RAID1）</v>
      </c>
      <c r="F384" s="307">
        <f t="shared" si="75"/>
        <v>2</v>
      </c>
      <c r="G384" s="307" t="str">
        <f t="shared" si="76"/>
        <v>SATA 1TB×2（RAID1）</v>
      </c>
      <c r="H384" s="315"/>
    </row>
    <row r="385" spans="1:9" x14ac:dyDescent="0.2">
      <c r="A385">
        <v>3</v>
      </c>
      <c r="B385" s="324" t="s">
        <v>262</v>
      </c>
      <c r="C385" s="311" t="s">
        <v>286</v>
      </c>
      <c r="D385" s="324">
        <v>18295</v>
      </c>
      <c r="E385" s="306" t="str">
        <f t="shared" si="74"/>
        <v>SAS 600GB×2（RAID1）</v>
      </c>
      <c r="F385" s="307">
        <f t="shared" si="75"/>
        <v>3</v>
      </c>
      <c r="G385" s="307" t="str">
        <f t="shared" si="76"/>
        <v>SAS 600GB×2（RAID1）</v>
      </c>
      <c r="H385" s="315"/>
    </row>
    <row r="386" spans="1:9" x14ac:dyDescent="0.2">
      <c r="A386">
        <v>4</v>
      </c>
      <c r="B386" s="324" t="s">
        <v>262</v>
      </c>
      <c r="C386" s="311" t="s">
        <v>444</v>
      </c>
      <c r="D386" s="324">
        <v>18296</v>
      </c>
      <c r="E386" s="306" t="str">
        <f t="shared" si="74"/>
        <v>SAS 1.2TB×2（RAID1）</v>
      </c>
      <c r="F386" s="307">
        <f t="shared" si="75"/>
        <v>4</v>
      </c>
      <c r="G386" s="307" t="str">
        <f t="shared" si="76"/>
        <v>SAS 1.2TB×2（RAID1）</v>
      </c>
      <c r="H386" s="315"/>
    </row>
    <row r="387" spans="1:9" x14ac:dyDescent="0.2">
      <c r="A387">
        <v>5</v>
      </c>
      <c r="B387" s="324" t="s">
        <v>262</v>
      </c>
      <c r="C387" s="311" t="s">
        <v>459</v>
      </c>
      <c r="D387" s="324">
        <v>18297</v>
      </c>
      <c r="E387" s="306" t="str">
        <f t="shared" si="74"/>
        <v>SSD Intel DC S3500 240GB×2（RAID1）</v>
      </c>
      <c r="F387" s="307">
        <f t="shared" si="75"/>
        <v>5</v>
      </c>
      <c r="G387" s="307" t="str">
        <f t="shared" si="76"/>
        <v>SSD Intel DC S3500 240GB×2（RAID1）</v>
      </c>
      <c r="H387" s="315"/>
    </row>
    <row r="388" spans="1:9" x14ac:dyDescent="0.2">
      <c r="A388">
        <v>6</v>
      </c>
      <c r="B388" s="324" t="s">
        <v>262</v>
      </c>
      <c r="C388" s="311" t="s">
        <v>460</v>
      </c>
      <c r="D388" s="324">
        <v>18298</v>
      </c>
      <c r="E388" s="306" t="str">
        <f t="shared" si="74"/>
        <v>SSD Intel DC S3500 480GB×2（RAID1）</v>
      </c>
      <c r="F388" s="307">
        <f t="shared" si="75"/>
        <v>6</v>
      </c>
      <c r="G388" s="307" t="str">
        <f t="shared" si="76"/>
        <v>SSD Intel DC S3500 480GB×2（RAID1）</v>
      </c>
      <c r="H388" s="315"/>
    </row>
    <row r="389" spans="1:9" x14ac:dyDescent="0.2">
      <c r="A389">
        <v>7</v>
      </c>
      <c r="B389" s="324" t="s">
        <v>262</v>
      </c>
      <c r="C389" s="313" t="s">
        <v>461</v>
      </c>
      <c r="D389" s="330">
        <v>18299</v>
      </c>
      <c r="E389" s="306" t="str">
        <f t="shared" si="74"/>
        <v>SSD Intel DC S3500 800GB×2（RAID1）</v>
      </c>
      <c r="F389" s="307">
        <f t="shared" si="75"/>
        <v>7</v>
      </c>
      <c r="G389" s="307" t="str">
        <f t="shared" si="76"/>
        <v>SSD Intel DC S3500 800GB×2（RAID1）</v>
      </c>
      <c r="H389" s="315"/>
    </row>
    <row r="390" spans="1:9" x14ac:dyDescent="0.2">
      <c r="A390">
        <v>8</v>
      </c>
      <c r="B390" s="324" t="s">
        <v>262</v>
      </c>
      <c r="C390" s="313" t="s">
        <v>462</v>
      </c>
      <c r="D390" s="330">
        <v>18300</v>
      </c>
      <c r="E390" s="306" t="str">
        <f t="shared" si="74"/>
        <v>SSD Intel DC S3500 1.6TB×2（RAID1）</v>
      </c>
      <c r="F390" s="307">
        <f t="shared" si="75"/>
        <v>8</v>
      </c>
      <c r="G390" s="307" t="str">
        <f t="shared" si="76"/>
        <v>SSD Intel DC S3500 1.6TB×2（RAID1）</v>
      </c>
      <c r="H390" s="315"/>
    </row>
    <row r="391" spans="1:9" x14ac:dyDescent="0.2">
      <c r="A391">
        <v>9</v>
      </c>
      <c r="B391" s="324"/>
      <c r="C391" s="311"/>
      <c r="D391" s="324"/>
      <c r="E391" s="306" t="str">
        <f t="shared" si="74"/>
        <v/>
      </c>
      <c r="F391" s="307" t="str">
        <f t="shared" si="75"/>
        <v/>
      </c>
      <c r="G391" s="307" t="str">
        <f t="shared" si="76"/>
        <v/>
      </c>
      <c r="H391" s="315"/>
    </row>
    <row r="392" spans="1:9" x14ac:dyDescent="0.2">
      <c r="A392">
        <v>10</v>
      </c>
      <c r="B392" s="325"/>
      <c r="C392" s="312"/>
      <c r="D392" s="325"/>
      <c r="E392" s="308" t="str">
        <f t="shared" si="74"/>
        <v/>
      </c>
      <c r="F392" s="309" t="str">
        <f t="shared" si="75"/>
        <v/>
      </c>
      <c r="G392" s="309" t="str">
        <f t="shared" si="76"/>
        <v/>
      </c>
      <c r="H392" s="315"/>
    </row>
    <row r="394" spans="1:9" x14ac:dyDescent="0.2">
      <c r="A394" s="301" t="s">
        <v>438</v>
      </c>
    </row>
    <row r="395" spans="1:9" x14ac:dyDescent="0.2">
      <c r="E395" s="322" t="s">
        <v>260</v>
      </c>
      <c r="F395" s="322" t="s">
        <v>260</v>
      </c>
      <c r="G395" s="316"/>
    </row>
    <row r="396" spans="1:9" x14ac:dyDescent="0.2">
      <c r="E396" s="314" t="s">
        <v>440</v>
      </c>
      <c r="F396" s="314" t="s">
        <v>441</v>
      </c>
      <c r="G396" s="317"/>
    </row>
    <row r="397" spans="1:9" x14ac:dyDescent="0.2">
      <c r="B397" s="304" t="s">
        <v>264</v>
      </c>
      <c r="C397" s="304" t="s">
        <v>246</v>
      </c>
      <c r="D397" s="304" t="s">
        <v>300</v>
      </c>
      <c r="E397" s="321" t="s">
        <v>247</v>
      </c>
      <c r="F397" s="304" t="s">
        <v>248</v>
      </c>
      <c r="G397" s="304" t="s">
        <v>249</v>
      </c>
      <c r="I397" s="302" t="s">
        <v>268</v>
      </c>
    </row>
    <row r="398" spans="1:9" x14ac:dyDescent="0.2">
      <c r="A398">
        <v>1</v>
      </c>
      <c r="B398" s="323" t="s">
        <v>262</v>
      </c>
      <c r="C398" s="310" t="s">
        <v>130</v>
      </c>
      <c r="D398" s="323"/>
      <c r="E398" s="303" t="str">
        <f t="shared" ref="E398:E407" si="77">IF(B398="✓",C398,"")</f>
        <v>利用しない　※利用する場合は選択してください</v>
      </c>
      <c r="F398" s="305">
        <f t="shared" ref="F398:F407" si="78">IF(E398="","",A398)</f>
        <v>1</v>
      </c>
      <c r="G398" s="305" t="str">
        <f t="shared" ref="G398:G407" si="79">IF((COUNTA(list_35_1)-COUNTBLANK(list_35_1))&lt;A398,"",INDEX(list_35_1,SMALL(list_35_2,A398)))</f>
        <v>利用しない　※利用する場合は選択してください</v>
      </c>
      <c r="H398" s="315"/>
      <c r="I398" s="326" t="str">
        <f ca="1">OFFSET(config!$G$398,0,0,SUMPRODUCT((config!$G$398:$G$407&lt;&gt;"")*1))</f>
        <v>利用しない　※利用する場合は選択してください</v>
      </c>
    </row>
    <row r="399" spans="1:9" x14ac:dyDescent="0.2">
      <c r="A399">
        <v>2</v>
      </c>
      <c r="B399" s="324" t="s">
        <v>262</v>
      </c>
      <c r="C399" s="311" t="s">
        <v>292</v>
      </c>
      <c r="D399" s="324">
        <v>18315</v>
      </c>
      <c r="E399" s="306" t="str">
        <f t="shared" si="77"/>
        <v>SATA 1TB×2（アップグレード/有料）</v>
      </c>
      <c r="F399" s="307">
        <f t="shared" si="78"/>
        <v>2</v>
      </c>
      <c r="G399" s="307" t="str">
        <f t="shared" si="79"/>
        <v>SATA 1TB×2（アップグレード/有料）</v>
      </c>
      <c r="H399" s="315"/>
    </row>
    <row r="400" spans="1:9" x14ac:dyDescent="0.2">
      <c r="A400">
        <v>3</v>
      </c>
      <c r="B400" s="324" t="s">
        <v>262</v>
      </c>
      <c r="C400" s="311" t="s">
        <v>293</v>
      </c>
      <c r="D400" s="324">
        <v>18316</v>
      </c>
      <c r="E400" s="306" t="str">
        <f t="shared" si="77"/>
        <v>SAS 600GB×2（アップグレード/有料）</v>
      </c>
      <c r="F400" s="307">
        <f t="shared" si="78"/>
        <v>3</v>
      </c>
      <c r="G400" s="307" t="str">
        <f t="shared" si="79"/>
        <v>SAS 600GB×2（アップグレード/有料）</v>
      </c>
      <c r="H400" s="315"/>
    </row>
    <row r="401" spans="1:9" x14ac:dyDescent="0.2">
      <c r="A401">
        <v>4</v>
      </c>
      <c r="B401" s="324" t="s">
        <v>262</v>
      </c>
      <c r="C401" s="311" t="s">
        <v>463</v>
      </c>
      <c r="D401" s="324">
        <v>18318</v>
      </c>
      <c r="E401" s="306" t="str">
        <f t="shared" si="77"/>
        <v>SSD Intel DC S3500 240GB×2（アップグレード/有料）</v>
      </c>
      <c r="F401" s="307">
        <f t="shared" si="78"/>
        <v>4</v>
      </c>
      <c r="G401" s="307" t="str">
        <f t="shared" si="79"/>
        <v>SSD Intel DC S3500 240GB×2（アップグレード/有料）</v>
      </c>
      <c r="H401" s="315"/>
    </row>
    <row r="402" spans="1:9" x14ac:dyDescent="0.2">
      <c r="A402">
        <v>5</v>
      </c>
      <c r="B402" s="324" t="s">
        <v>262</v>
      </c>
      <c r="C402" s="311" t="s">
        <v>464</v>
      </c>
      <c r="D402" s="324">
        <v>18319</v>
      </c>
      <c r="E402" s="306" t="str">
        <f t="shared" si="77"/>
        <v>SSD Intel DC S3500 480GB×2（アップグレード/有料）</v>
      </c>
      <c r="F402" s="307">
        <f t="shared" si="78"/>
        <v>5</v>
      </c>
      <c r="G402" s="307" t="str">
        <f t="shared" si="79"/>
        <v>SSD Intel DC S3500 480GB×2（アップグレード/有料）</v>
      </c>
      <c r="H402" s="315"/>
    </row>
    <row r="403" spans="1:9" x14ac:dyDescent="0.2">
      <c r="A403">
        <v>6</v>
      </c>
      <c r="B403" s="324" t="s">
        <v>262</v>
      </c>
      <c r="C403" s="311" t="s">
        <v>465</v>
      </c>
      <c r="D403" s="324">
        <v>18320</v>
      </c>
      <c r="E403" s="306" t="str">
        <f t="shared" si="77"/>
        <v>SSD Intel DC S3500 800GB×2（アップグレード/有料）</v>
      </c>
      <c r="F403" s="307">
        <f t="shared" si="78"/>
        <v>6</v>
      </c>
      <c r="G403" s="307" t="str">
        <f t="shared" si="79"/>
        <v>SSD Intel DC S3500 800GB×2（アップグレード/有料）</v>
      </c>
      <c r="H403" s="315"/>
    </row>
    <row r="404" spans="1:9" x14ac:dyDescent="0.2">
      <c r="A404">
        <v>7</v>
      </c>
      <c r="B404" s="324" t="s">
        <v>262</v>
      </c>
      <c r="C404" s="311" t="s">
        <v>466</v>
      </c>
      <c r="D404" s="324">
        <v>18321</v>
      </c>
      <c r="E404" s="306" t="str">
        <f t="shared" si="77"/>
        <v>SSD Intel DC S3500 1.6TB×2（アップグレード/有料）</v>
      </c>
      <c r="F404" s="307">
        <f t="shared" si="78"/>
        <v>7</v>
      </c>
      <c r="G404" s="307" t="str">
        <f t="shared" si="79"/>
        <v>SSD Intel DC S3500 1.6TB×2（アップグレード/有料）</v>
      </c>
      <c r="H404" s="315"/>
    </row>
    <row r="405" spans="1:9" x14ac:dyDescent="0.2">
      <c r="A405">
        <v>8</v>
      </c>
      <c r="B405" s="324"/>
      <c r="C405" s="311"/>
      <c r="D405" s="324"/>
      <c r="E405" s="306" t="str">
        <f t="shared" si="77"/>
        <v/>
      </c>
      <c r="F405" s="307" t="str">
        <f t="shared" si="78"/>
        <v/>
      </c>
      <c r="G405" s="307" t="str">
        <f t="shared" si="79"/>
        <v/>
      </c>
      <c r="H405" s="315"/>
    </row>
    <row r="406" spans="1:9" x14ac:dyDescent="0.2">
      <c r="A406">
        <v>9</v>
      </c>
      <c r="B406" s="324"/>
      <c r="C406" s="311"/>
      <c r="D406" s="324"/>
      <c r="E406" s="306" t="str">
        <f t="shared" si="77"/>
        <v/>
      </c>
      <c r="F406" s="307" t="str">
        <f t="shared" si="78"/>
        <v/>
      </c>
      <c r="G406" s="307" t="str">
        <f t="shared" si="79"/>
        <v/>
      </c>
      <c r="H406" s="315"/>
    </row>
    <row r="407" spans="1:9" x14ac:dyDescent="0.2">
      <c r="A407">
        <v>10</v>
      </c>
      <c r="B407" s="325"/>
      <c r="C407" s="312"/>
      <c r="D407" s="325"/>
      <c r="E407" s="308" t="str">
        <f t="shared" si="77"/>
        <v/>
      </c>
      <c r="F407" s="309" t="str">
        <f t="shared" si="78"/>
        <v/>
      </c>
      <c r="G407" s="309" t="str">
        <f t="shared" si="79"/>
        <v/>
      </c>
      <c r="H407" s="315"/>
    </row>
    <row r="409" spans="1:9" x14ac:dyDescent="0.2">
      <c r="A409" s="301" t="s">
        <v>439</v>
      </c>
    </row>
    <row r="410" spans="1:9" x14ac:dyDescent="0.2">
      <c r="E410" s="322" t="s">
        <v>260</v>
      </c>
      <c r="F410" s="322" t="s">
        <v>260</v>
      </c>
      <c r="G410" s="316"/>
    </row>
    <row r="411" spans="1:9" x14ac:dyDescent="0.2">
      <c r="E411" s="314" t="s">
        <v>361</v>
      </c>
      <c r="F411" s="314" t="s">
        <v>362</v>
      </c>
      <c r="G411" s="317"/>
    </row>
    <row r="412" spans="1:9" x14ac:dyDescent="0.2">
      <c r="B412" s="304" t="s">
        <v>264</v>
      </c>
      <c r="C412" s="304" t="s">
        <v>246</v>
      </c>
      <c r="D412" s="304" t="s">
        <v>300</v>
      </c>
      <c r="E412" s="321" t="s">
        <v>247</v>
      </c>
      <c r="F412" s="304" t="s">
        <v>248</v>
      </c>
      <c r="G412" s="304" t="s">
        <v>249</v>
      </c>
      <c r="I412" s="302" t="s">
        <v>268</v>
      </c>
    </row>
    <row r="413" spans="1:9" x14ac:dyDescent="0.2">
      <c r="A413">
        <v>1</v>
      </c>
      <c r="B413" s="323" t="s">
        <v>262</v>
      </c>
      <c r="C413" s="310" t="s">
        <v>130</v>
      </c>
      <c r="D413" s="323"/>
      <c r="E413" s="303" t="str">
        <f t="shared" ref="E413:E422" si="80">IF(B413="✓",C413,"")</f>
        <v>利用しない　※利用する場合は選択してください</v>
      </c>
      <c r="F413" s="305">
        <f t="shared" ref="F413:F422" si="81">IF(E413="","",A413)</f>
        <v>1</v>
      </c>
      <c r="G413" s="305" t="str">
        <f t="shared" ref="G413:G422" si="82">IF((COUNTA(list_28_1)-COUNTBLANK(list_28_1))&lt;A413,"",INDEX(list_28_1,SMALL(list_28_2,A413)))</f>
        <v>利用しない　※利用する場合は選択してください</v>
      </c>
      <c r="H413" s="315"/>
      <c r="I413" s="326" t="str">
        <f ca="1">OFFSET(config!$G$413,0,0,SUMPRODUCT((config!$G$413:$G$422&lt;&gt;"")*1))</f>
        <v>利用しない　※利用する場合は選択してください</v>
      </c>
    </row>
    <row r="414" spans="1:9" x14ac:dyDescent="0.2">
      <c r="A414">
        <v>2</v>
      </c>
      <c r="B414" s="324" t="s">
        <v>262</v>
      </c>
      <c r="C414" s="311" t="s">
        <v>292</v>
      </c>
      <c r="D414" s="324">
        <v>18315</v>
      </c>
      <c r="E414" s="306" t="str">
        <f t="shared" si="80"/>
        <v>SATA 1TB×2（アップグレード/有料）</v>
      </c>
      <c r="F414" s="307">
        <f t="shared" si="81"/>
        <v>2</v>
      </c>
      <c r="G414" s="307" t="str">
        <f t="shared" si="82"/>
        <v>SATA 1TB×2（アップグレード/有料）</v>
      </c>
      <c r="H414" s="315"/>
    </row>
    <row r="415" spans="1:9" x14ac:dyDescent="0.2">
      <c r="A415">
        <v>3</v>
      </c>
      <c r="B415" s="324" t="s">
        <v>262</v>
      </c>
      <c r="C415" s="311" t="s">
        <v>293</v>
      </c>
      <c r="D415" s="324">
        <v>18316</v>
      </c>
      <c r="E415" s="306" t="str">
        <f t="shared" si="80"/>
        <v>SAS 600GB×2（アップグレード/有料）</v>
      </c>
      <c r="F415" s="307">
        <f t="shared" si="81"/>
        <v>3</v>
      </c>
      <c r="G415" s="307" t="str">
        <f t="shared" si="82"/>
        <v>SAS 600GB×2（アップグレード/有料）</v>
      </c>
      <c r="H415" s="315"/>
    </row>
    <row r="416" spans="1:9" x14ac:dyDescent="0.2">
      <c r="A416">
        <v>4</v>
      </c>
      <c r="B416" s="324" t="s">
        <v>262</v>
      </c>
      <c r="C416" s="311" t="s">
        <v>294</v>
      </c>
      <c r="D416" s="324">
        <v>18317</v>
      </c>
      <c r="E416" s="306" t="str">
        <f t="shared" si="80"/>
        <v>SAS 1.2TB×2（アップグレード/有料）</v>
      </c>
      <c r="F416" s="307">
        <f t="shared" si="81"/>
        <v>4</v>
      </c>
      <c r="G416" s="307" t="str">
        <f t="shared" si="82"/>
        <v>SAS 1.2TB×2（アップグレード/有料）</v>
      </c>
      <c r="H416" s="315"/>
    </row>
    <row r="417" spans="1:9" x14ac:dyDescent="0.2">
      <c r="A417">
        <v>5</v>
      </c>
      <c r="B417" s="324" t="s">
        <v>262</v>
      </c>
      <c r="C417" s="311" t="s">
        <v>463</v>
      </c>
      <c r="D417" s="324">
        <v>18318</v>
      </c>
      <c r="E417" s="306" t="str">
        <f t="shared" si="80"/>
        <v>SSD Intel DC S3500 240GB×2（アップグレード/有料）</v>
      </c>
      <c r="F417" s="307">
        <f t="shared" si="81"/>
        <v>5</v>
      </c>
      <c r="G417" s="307" t="str">
        <f t="shared" si="82"/>
        <v>SSD Intel DC S3500 240GB×2（アップグレード/有料）</v>
      </c>
      <c r="H417" s="315"/>
    </row>
    <row r="418" spans="1:9" x14ac:dyDescent="0.2">
      <c r="A418">
        <v>6</v>
      </c>
      <c r="B418" s="324" t="s">
        <v>262</v>
      </c>
      <c r="C418" s="311" t="s">
        <v>464</v>
      </c>
      <c r="D418" s="324">
        <v>18319</v>
      </c>
      <c r="E418" s="306" t="str">
        <f t="shared" si="80"/>
        <v>SSD Intel DC S3500 480GB×2（アップグレード/有料）</v>
      </c>
      <c r="F418" s="307">
        <f t="shared" si="81"/>
        <v>6</v>
      </c>
      <c r="G418" s="307" t="str">
        <f t="shared" si="82"/>
        <v>SSD Intel DC S3500 480GB×2（アップグレード/有料）</v>
      </c>
      <c r="H418" s="315"/>
    </row>
    <row r="419" spans="1:9" x14ac:dyDescent="0.2">
      <c r="A419">
        <v>7</v>
      </c>
      <c r="B419" s="324" t="s">
        <v>262</v>
      </c>
      <c r="C419" s="311" t="s">
        <v>465</v>
      </c>
      <c r="D419" s="324">
        <v>18320</v>
      </c>
      <c r="E419" s="306" t="str">
        <f t="shared" si="80"/>
        <v>SSD Intel DC S3500 800GB×2（アップグレード/有料）</v>
      </c>
      <c r="F419" s="307">
        <f t="shared" si="81"/>
        <v>7</v>
      </c>
      <c r="G419" s="307" t="str">
        <f t="shared" si="82"/>
        <v>SSD Intel DC S3500 800GB×2（アップグレード/有料）</v>
      </c>
      <c r="H419" s="315"/>
    </row>
    <row r="420" spans="1:9" x14ac:dyDescent="0.2">
      <c r="A420">
        <v>8</v>
      </c>
      <c r="B420" s="324" t="s">
        <v>262</v>
      </c>
      <c r="C420" s="311" t="s">
        <v>466</v>
      </c>
      <c r="D420" s="324">
        <v>18321</v>
      </c>
      <c r="E420" s="306" t="str">
        <f t="shared" si="80"/>
        <v>SSD Intel DC S3500 1.6TB×2（アップグレード/有料）</v>
      </c>
      <c r="F420" s="307">
        <f t="shared" si="81"/>
        <v>8</v>
      </c>
      <c r="G420" s="307" t="str">
        <f t="shared" si="82"/>
        <v>SSD Intel DC S3500 1.6TB×2（アップグレード/有料）</v>
      </c>
      <c r="H420" s="315"/>
    </row>
    <row r="421" spans="1:9" x14ac:dyDescent="0.2">
      <c r="A421">
        <v>9</v>
      </c>
      <c r="B421" s="324"/>
      <c r="C421" s="311"/>
      <c r="D421" s="324"/>
      <c r="E421" s="306" t="str">
        <f t="shared" si="80"/>
        <v/>
      </c>
      <c r="F421" s="307" t="str">
        <f t="shared" si="81"/>
        <v/>
      </c>
      <c r="G421" s="307" t="str">
        <f t="shared" si="82"/>
        <v/>
      </c>
      <c r="H421" s="315"/>
    </row>
    <row r="422" spans="1:9" x14ac:dyDescent="0.2">
      <c r="A422">
        <v>10</v>
      </c>
      <c r="B422" s="325"/>
      <c r="C422" s="312"/>
      <c r="D422" s="325"/>
      <c r="E422" s="308" t="str">
        <f t="shared" si="80"/>
        <v/>
      </c>
      <c r="F422" s="309" t="str">
        <f t="shared" si="81"/>
        <v/>
      </c>
      <c r="G422" s="309" t="str">
        <f t="shared" si="82"/>
        <v/>
      </c>
      <c r="H422" s="315"/>
    </row>
    <row r="424" spans="1:9" x14ac:dyDescent="0.2">
      <c r="A424" s="301" t="s">
        <v>427</v>
      </c>
    </row>
    <row r="425" spans="1:9" x14ac:dyDescent="0.2">
      <c r="E425" s="322" t="s">
        <v>260</v>
      </c>
      <c r="F425" s="322" t="s">
        <v>260</v>
      </c>
      <c r="G425" s="316"/>
    </row>
    <row r="426" spans="1:9" x14ac:dyDescent="0.2">
      <c r="E426" s="314" t="s">
        <v>425</v>
      </c>
      <c r="F426" s="314" t="s">
        <v>426</v>
      </c>
      <c r="G426" s="317"/>
    </row>
    <row r="427" spans="1:9" x14ac:dyDescent="0.2">
      <c r="B427" s="304" t="s">
        <v>264</v>
      </c>
      <c r="C427" s="304" t="s">
        <v>246</v>
      </c>
      <c r="D427" s="304" t="s">
        <v>300</v>
      </c>
      <c r="E427" s="321" t="s">
        <v>247</v>
      </c>
      <c r="F427" s="304" t="s">
        <v>248</v>
      </c>
      <c r="G427" s="304" t="s">
        <v>249</v>
      </c>
      <c r="I427" s="302" t="s">
        <v>268</v>
      </c>
    </row>
    <row r="428" spans="1:9" x14ac:dyDescent="0.2">
      <c r="A428">
        <v>1</v>
      </c>
      <c r="B428" s="323" t="s">
        <v>262</v>
      </c>
      <c r="C428" s="310" t="s">
        <v>130</v>
      </c>
      <c r="D428" s="323"/>
      <c r="E428" s="303" t="str">
        <f t="shared" ref="E428:E437" si="83">IF(B428="✓",C428,"")</f>
        <v>利用しない　※利用する場合は選択してください</v>
      </c>
      <c r="F428" s="305">
        <f t="shared" ref="F428:F437" si="84">IF(E428="","",A428)</f>
        <v>1</v>
      </c>
      <c r="G428" s="305" t="str">
        <f t="shared" ref="G428:G437" si="85">IF((COUNTA(list_32_1)-COUNTBLANK(list_32_1))&lt;A428,"",INDEX(list_32_1,SMALL(list_32_2,A428)))</f>
        <v>利用しない　※利用する場合は選択してください</v>
      </c>
      <c r="H428" s="315"/>
      <c r="I428" s="326" t="str">
        <f ca="1">OFFSET(config!$G$428,0,0,SUMPRODUCT((config!$G$428:$G$437&lt;&gt;"")*1))</f>
        <v>利用しない　※利用する場合は選択してください</v>
      </c>
    </row>
    <row r="429" spans="1:9" x14ac:dyDescent="0.2">
      <c r="A429">
        <v>2</v>
      </c>
      <c r="B429" s="324" t="s">
        <v>262</v>
      </c>
      <c r="C429" s="311" t="s">
        <v>383</v>
      </c>
      <c r="D429" s="324">
        <v>18238</v>
      </c>
      <c r="E429" s="306" t="str">
        <f t="shared" si="83"/>
        <v>PCIe SSD Intel DC P3700　800GB×1（アップグレード/有料）</v>
      </c>
      <c r="F429" s="307">
        <f t="shared" si="84"/>
        <v>2</v>
      </c>
      <c r="G429" s="307" t="str">
        <f t="shared" si="85"/>
        <v>PCIe SSD Intel DC P3700　800GB×1（アップグレード/有料）</v>
      </c>
      <c r="H429" s="315"/>
    </row>
    <row r="430" spans="1:9" x14ac:dyDescent="0.2">
      <c r="A430">
        <v>3</v>
      </c>
      <c r="B430" s="324" t="s">
        <v>262</v>
      </c>
      <c r="C430" s="311" t="s">
        <v>384</v>
      </c>
      <c r="D430" s="324">
        <v>18277</v>
      </c>
      <c r="E430" s="306" t="str">
        <f t="shared" si="83"/>
        <v>PCIe SSD Intel DC P3700　1.6TB×1（アップグレード/有料）</v>
      </c>
      <c r="F430" s="307">
        <f t="shared" si="84"/>
        <v>3</v>
      </c>
      <c r="G430" s="307" t="str">
        <f t="shared" si="85"/>
        <v>PCIe SSD Intel DC P3700　1.6TB×1（アップグレード/有料）</v>
      </c>
      <c r="H430" s="315"/>
    </row>
    <row r="431" spans="1:9" x14ac:dyDescent="0.2">
      <c r="A431">
        <v>4</v>
      </c>
      <c r="B431" s="324" t="s">
        <v>263</v>
      </c>
      <c r="C431" s="311"/>
      <c r="D431" s="324"/>
      <c r="E431" s="306" t="str">
        <f t="shared" si="83"/>
        <v/>
      </c>
      <c r="F431" s="307" t="str">
        <f t="shared" si="84"/>
        <v/>
      </c>
      <c r="G431" s="307" t="str">
        <f t="shared" si="85"/>
        <v/>
      </c>
      <c r="H431" s="315"/>
    </row>
    <row r="432" spans="1:9" x14ac:dyDescent="0.2">
      <c r="A432">
        <v>5</v>
      </c>
      <c r="B432" s="324" t="s">
        <v>263</v>
      </c>
      <c r="C432" s="311"/>
      <c r="D432" s="324"/>
      <c r="E432" s="306" t="str">
        <f t="shared" si="83"/>
        <v/>
      </c>
      <c r="F432" s="307" t="str">
        <f t="shared" si="84"/>
        <v/>
      </c>
      <c r="G432" s="307" t="str">
        <f t="shared" si="85"/>
        <v/>
      </c>
      <c r="H432" s="315"/>
    </row>
    <row r="433" spans="1:9" x14ac:dyDescent="0.2">
      <c r="A433">
        <v>6</v>
      </c>
      <c r="B433" s="324" t="s">
        <v>263</v>
      </c>
      <c r="C433" s="311"/>
      <c r="D433" s="324"/>
      <c r="E433" s="306" t="str">
        <f t="shared" si="83"/>
        <v/>
      </c>
      <c r="F433" s="307" t="str">
        <f t="shared" si="84"/>
        <v/>
      </c>
      <c r="G433" s="307" t="str">
        <f t="shared" si="85"/>
        <v/>
      </c>
      <c r="H433" s="315"/>
    </row>
    <row r="434" spans="1:9" x14ac:dyDescent="0.2">
      <c r="A434">
        <v>7</v>
      </c>
      <c r="B434" s="324" t="s">
        <v>263</v>
      </c>
      <c r="C434" s="311"/>
      <c r="D434" s="324"/>
      <c r="E434" s="306" t="str">
        <f t="shared" si="83"/>
        <v/>
      </c>
      <c r="F434" s="307" t="str">
        <f t="shared" si="84"/>
        <v/>
      </c>
      <c r="G434" s="307" t="str">
        <f t="shared" si="85"/>
        <v/>
      </c>
      <c r="H434" s="315"/>
    </row>
    <row r="435" spans="1:9" x14ac:dyDescent="0.2">
      <c r="A435">
        <v>8</v>
      </c>
      <c r="B435" s="324" t="s">
        <v>263</v>
      </c>
      <c r="C435" s="311"/>
      <c r="D435" s="324"/>
      <c r="E435" s="306" t="str">
        <f t="shared" si="83"/>
        <v/>
      </c>
      <c r="F435" s="307" t="str">
        <f t="shared" si="84"/>
        <v/>
      </c>
      <c r="G435" s="307" t="str">
        <f t="shared" si="85"/>
        <v/>
      </c>
      <c r="H435" s="315"/>
    </row>
    <row r="436" spans="1:9" x14ac:dyDescent="0.2">
      <c r="A436">
        <v>9</v>
      </c>
      <c r="B436" s="324"/>
      <c r="C436" s="311"/>
      <c r="D436" s="324"/>
      <c r="E436" s="306" t="str">
        <f t="shared" si="83"/>
        <v/>
      </c>
      <c r="F436" s="307" t="str">
        <f t="shared" si="84"/>
        <v/>
      </c>
      <c r="G436" s="307" t="str">
        <f t="shared" si="85"/>
        <v/>
      </c>
      <c r="H436" s="315"/>
    </row>
    <row r="437" spans="1:9" x14ac:dyDescent="0.2">
      <c r="A437">
        <v>10</v>
      </c>
      <c r="B437" s="325"/>
      <c r="C437" s="312"/>
      <c r="D437" s="325"/>
      <c r="E437" s="308" t="str">
        <f t="shared" si="83"/>
        <v/>
      </c>
      <c r="F437" s="309" t="str">
        <f t="shared" si="84"/>
        <v/>
      </c>
      <c r="G437" s="309" t="str">
        <f t="shared" si="85"/>
        <v/>
      </c>
      <c r="H437" s="315"/>
    </row>
    <row r="439" spans="1:9" x14ac:dyDescent="0.2">
      <c r="A439" s="301" t="s">
        <v>428</v>
      </c>
    </row>
    <row r="440" spans="1:9" x14ac:dyDescent="0.2">
      <c r="E440" s="322" t="s">
        <v>260</v>
      </c>
      <c r="F440" s="322" t="s">
        <v>260</v>
      </c>
      <c r="G440" s="316"/>
    </row>
    <row r="441" spans="1:9" x14ac:dyDescent="0.2">
      <c r="E441" s="314" t="s">
        <v>429</v>
      </c>
      <c r="F441" s="314" t="s">
        <v>430</v>
      </c>
      <c r="G441" s="317"/>
    </row>
    <row r="442" spans="1:9" x14ac:dyDescent="0.2">
      <c r="B442" s="304" t="s">
        <v>264</v>
      </c>
      <c r="C442" s="304" t="s">
        <v>246</v>
      </c>
      <c r="D442" s="304" t="s">
        <v>300</v>
      </c>
      <c r="E442" s="321" t="s">
        <v>247</v>
      </c>
      <c r="F442" s="304" t="s">
        <v>248</v>
      </c>
      <c r="G442" s="304" t="s">
        <v>249</v>
      </c>
      <c r="I442" s="302" t="s">
        <v>268</v>
      </c>
    </row>
    <row r="443" spans="1:9" x14ac:dyDescent="0.2">
      <c r="A443">
        <v>1</v>
      </c>
      <c r="B443" s="323" t="s">
        <v>262</v>
      </c>
      <c r="C443" s="310" t="s">
        <v>6</v>
      </c>
      <c r="D443" s="323"/>
      <c r="E443" s="303" t="str">
        <f t="shared" ref="E443:E452" si="86">IF(B443="✓",C443,"")</f>
        <v>－</v>
      </c>
      <c r="F443" s="305">
        <f t="shared" ref="F443:F452" si="87">IF(E443="","",A443)</f>
        <v>1</v>
      </c>
      <c r="G443" s="305" t="str">
        <f t="shared" ref="G443:G452" si="88">IF((COUNTA(list_33_1)-COUNTBLANK(list_33_1))&lt;A443,"",INDEX(list_33_1,SMALL(list_33_2,A443)))</f>
        <v>－</v>
      </c>
      <c r="H443" s="315"/>
      <c r="I443" s="326" t="str">
        <f ca="1">OFFSET(config!$G$443,0,0,SUMPRODUCT((config!$G$443:$G$452&lt;&gt;"")*1))</f>
        <v>－</v>
      </c>
    </row>
    <row r="444" spans="1:9" x14ac:dyDescent="0.2">
      <c r="A444">
        <v>2</v>
      </c>
      <c r="B444" s="324" t="s">
        <v>263</v>
      </c>
      <c r="C444" s="311"/>
      <c r="D444" s="324"/>
      <c r="E444" s="306" t="str">
        <f t="shared" si="86"/>
        <v/>
      </c>
      <c r="F444" s="307" t="str">
        <f t="shared" si="87"/>
        <v/>
      </c>
      <c r="G444" s="307" t="str">
        <f t="shared" si="88"/>
        <v/>
      </c>
      <c r="H444" s="315"/>
    </row>
    <row r="445" spans="1:9" x14ac:dyDescent="0.2">
      <c r="A445">
        <v>3</v>
      </c>
      <c r="B445" s="324" t="s">
        <v>263</v>
      </c>
      <c r="C445" s="311"/>
      <c r="D445" s="324"/>
      <c r="E445" s="306" t="str">
        <f t="shared" si="86"/>
        <v/>
      </c>
      <c r="F445" s="307" t="str">
        <f t="shared" si="87"/>
        <v/>
      </c>
      <c r="G445" s="307" t="str">
        <f t="shared" si="88"/>
        <v/>
      </c>
      <c r="H445" s="315"/>
    </row>
    <row r="446" spans="1:9" x14ac:dyDescent="0.2">
      <c r="A446">
        <v>4</v>
      </c>
      <c r="B446" s="324" t="s">
        <v>263</v>
      </c>
      <c r="C446" s="311"/>
      <c r="D446" s="324"/>
      <c r="E446" s="306" t="str">
        <f t="shared" si="86"/>
        <v/>
      </c>
      <c r="F446" s="307" t="str">
        <f t="shared" si="87"/>
        <v/>
      </c>
      <c r="G446" s="307" t="str">
        <f t="shared" si="88"/>
        <v/>
      </c>
      <c r="H446" s="315"/>
    </row>
    <row r="447" spans="1:9" x14ac:dyDescent="0.2">
      <c r="A447">
        <v>5</v>
      </c>
      <c r="B447" s="324" t="s">
        <v>263</v>
      </c>
      <c r="C447" s="311"/>
      <c r="D447" s="324"/>
      <c r="E447" s="306" t="str">
        <f t="shared" si="86"/>
        <v/>
      </c>
      <c r="F447" s="307" t="str">
        <f t="shared" si="87"/>
        <v/>
      </c>
      <c r="G447" s="307" t="str">
        <f t="shared" si="88"/>
        <v/>
      </c>
      <c r="H447" s="315"/>
    </row>
    <row r="448" spans="1:9" x14ac:dyDescent="0.2">
      <c r="A448">
        <v>6</v>
      </c>
      <c r="B448" s="324" t="s">
        <v>263</v>
      </c>
      <c r="C448" s="311"/>
      <c r="D448" s="324"/>
      <c r="E448" s="306" t="str">
        <f t="shared" si="86"/>
        <v/>
      </c>
      <c r="F448" s="307" t="str">
        <f t="shared" si="87"/>
        <v/>
      </c>
      <c r="G448" s="307" t="str">
        <f t="shared" si="88"/>
        <v/>
      </c>
      <c r="H448" s="315"/>
    </row>
    <row r="449" spans="1:9" x14ac:dyDescent="0.2">
      <c r="A449">
        <v>7</v>
      </c>
      <c r="B449" s="324" t="s">
        <v>263</v>
      </c>
      <c r="C449" s="311"/>
      <c r="D449" s="324"/>
      <c r="E449" s="306" t="str">
        <f t="shared" si="86"/>
        <v/>
      </c>
      <c r="F449" s="307" t="str">
        <f t="shared" si="87"/>
        <v/>
      </c>
      <c r="G449" s="307" t="str">
        <f t="shared" si="88"/>
        <v/>
      </c>
      <c r="H449" s="315"/>
    </row>
    <row r="450" spans="1:9" x14ac:dyDescent="0.2">
      <c r="A450">
        <v>8</v>
      </c>
      <c r="B450" s="324" t="s">
        <v>263</v>
      </c>
      <c r="C450" s="311"/>
      <c r="D450" s="324"/>
      <c r="E450" s="306" t="str">
        <f t="shared" si="86"/>
        <v/>
      </c>
      <c r="F450" s="307" t="str">
        <f t="shared" si="87"/>
        <v/>
      </c>
      <c r="G450" s="307" t="str">
        <f t="shared" si="88"/>
        <v/>
      </c>
      <c r="H450" s="315"/>
    </row>
    <row r="451" spans="1:9" x14ac:dyDescent="0.2">
      <c r="A451">
        <v>9</v>
      </c>
      <c r="B451" s="324"/>
      <c r="C451" s="311"/>
      <c r="D451" s="324"/>
      <c r="E451" s="306" t="str">
        <f t="shared" si="86"/>
        <v/>
      </c>
      <c r="F451" s="307" t="str">
        <f t="shared" si="87"/>
        <v/>
      </c>
      <c r="G451" s="307" t="str">
        <f t="shared" si="88"/>
        <v/>
      </c>
      <c r="H451" s="315"/>
    </row>
    <row r="452" spans="1:9" x14ac:dyDescent="0.2">
      <c r="A452">
        <v>10</v>
      </c>
      <c r="B452" s="325"/>
      <c r="C452" s="312"/>
      <c r="D452" s="325"/>
      <c r="E452" s="308" t="str">
        <f t="shared" si="86"/>
        <v/>
      </c>
      <c r="F452" s="309" t="str">
        <f t="shared" si="87"/>
        <v/>
      </c>
      <c r="G452" s="309" t="str">
        <f t="shared" si="88"/>
        <v/>
      </c>
      <c r="H452" s="315"/>
    </row>
    <row r="454" spans="1:9" x14ac:dyDescent="0.2">
      <c r="A454" s="301" t="s">
        <v>424</v>
      </c>
    </row>
    <row r="455" spans="1:9" x14ac:dyDescent="0.2">
      <c r="E455" s="322" t="s">
        <v>260</v>
      </c>
      <c r="F455" s="322" t="s">
        <v>260</v>
      </c>
      <c r="G455" s="316"/>
    </row>
    <row r="456" spans="1:9" x14ac:dyDescent="0.2">
      <c r="E456" s="314" t="s">
        <v>363</v>
      </c>
      <c r="F456" s="314" t="s">
        <v>364</v>
      </c>
      <c r="G456" s="317"/>
    </row>
    <row r="457" spans="1:9" x14ac:dyDescent="0.2">
      <c r="B457" s="304" t="s">
        <v>264</v>
      </c>
      <c r="C457" s="304" t="s">
        <v>246</v>
      </c>
      <c r="D457" s="304" t="s">
        <v>300</v>
      </c>
      <c r="E457" s="321" t="s">
        <v>247</v>
      </c>
      <c r="F457" s="304" t="s">
        <v>248</v>
      </c>
      <c r="G457" s="304" t="s">
        <v>249</v>
      </c>
      <c r="I457" s="302" t="s">
        <v>268</v>
      </c>
    </row>
    <row r="458" spans="1:9" x14ac:dyDescent="0.2">
      <c r="A458">
        <v>1</v>
      </c>
      <c r="B458" s="323" t="s">
        <v>262</v>
      </c>
      <c r="C458" s="310" t="s">
        <v>130</v>
      </c>
      <c r="D458" s="323"/>
      <c r="E458" s="303" t="str">
        <f t="shared" ref="E458:E467" si="89">IF(B458="✓",C458,"")</f>
        <v>利用しない　※利用する場合は選択してください</v>
      </c>
      <c r="F458" s="305">
        <f t="shared" ref="F458:F467" si="90">IF(E458="","",A458)</f>
        <v>1</v>
      </c>
      <c r="G458" s="305" t="str">
        <f t="shared" ref="G458:G467" si="91">IF((COUNTA(list_29_1)-COUNTBLANK(list_29_1))&lt;A458,"",INDEX(list_29_1,SMALL(list_29_2,A458)))</f>
        <v>利用しない　※利用する場合は選択してください</v>
      </c>
      <c r="H458" s="315"/>
      <c r="I458" s="326" t="str">
        <f ca="1">OFFSET(config!$G$458,0,0,SUMPRODUCT((config!$G$458:$G$467&lt;&gt;"")*1))</f>
        <v>利用しない　※利用する場合は選択してください</v>
      </c>
    </row>
    <row r="459" spans="1:9" x14ac:dyDescent="0.2">
      <c r="A459">
        <v>2</v>
      </c>
      <c r="B459" s="324" t="s">
        <v>262</v>
      </c>
      <c r="C459" s="311" t="s">
        <v>383</v>
      </c>
      <c r="D459" s="324">
        <v>18238</v>
      </c>
      <c r="E459" s="306" t="str">
        <f t="shared" si="89"/>
        <v>PCIe SSD Intel DC P3700　800GB×1（アップグレード/有料）</v>
      </c>
      <c r="F459" s="307">
        <f t="shared" si="90"/>
        <v>2</v>
      </c>
      <c r="G459" s="307" t="str">
        <f t="shared" si="91"/>
        <v>PCIe SSD Intel DC P3700　800GB×1（アップグレード/有料）</v>
      </c>
      <c r="H459" s="315"/>
    </row>
    <row r="460" spans="1:9" x14ac:dyDescent="0.2">
      <c r="A460">
        <v>3</v>
      </c>
      <c r="B460" s="324" t="s">
        <v>262</v>
      </c>
      <c r="C460" s="311" t="s">
        <v>384</v>
      </c>
      <c r="D460" s="324">
        <v>18277</v>
      </c>
      <c r="E460" s="306" t="str">
        <f t="shared" si="89"/>
        <v>PCIe SSD Intel DC P3700　1.6TB×1（アップグレード/有料）</v>
      </c>
      <c r="F460" s="307">
        <f t="shared" si="90"/>
        <v>3</v>
      </c>
      <c r="G460" s="307" t="str">
        <f t="shared" si="91"/>
        <v>PCIe SSD Intel DC P3700　1.6TB×1（アップグレード/有料）</v>
      </c>
      <c r="H460" s="315"/>
    </row>
    <row r="461" spans="1:9" x14ac:dyDescent="0.2">
      <c r="A461">
        <v>4</v>
      </c>
      <c r="B461" s="324" t="s">
        <v>262</v>
      </c>
      <c r="C461" s="311" t="s">
        <v>385</v>
      </c>
      <c r="D461" s="324">
        <v>18239</v>
      </c>
      <c r="E461" s="306" t="str">
        <f t="shared" si="89"/>
        <v>PCIe SSD Fusion-io ioMemory SX300 1.25TB×1（アップグレード/有料）</v>
      </c>
      <c r="F461" s="307">
        <f t="shared" si="90"/>
        <v>4</v>
      </c>
      <c r="G461" s="307" t="str">
        <f t="shared" si="91"/>
        <v>PCIe SSD Fusion-io ioMemory SX300 1.25TB×1（アップグレード/有料）</v>
      </c>
      <c r="H461" s="315"/>
    </row>
    <row r="462" spans="1:9" x14ac:dyDescent="0.2">
      <c r="A462">
        <v>5</v>
      </c>
      <c r="B462" s="324" t="s">
        <v>263</v>
      </c>
      <c r="C462" s="311"/>
      <c r="D462" s="324"/>
      <c r="E462" s="306" t="str">
        <f t="shared" si="89"/>
        <v/>
      </c>
      <c r="F462" s="307" t="str">
        <f t="shared" si="90"/>
        <v/>
      </c>
      <c r="G462" s="307" t="str">
        <f t="shared" si="91"/>
        <v/>
      </c>
      <c r="H462" s="315"/>
    </row>
    <row r="463" spans="1:9" x14ac:dyDescent="0.2">
      <c r="A463">
        <v>6</v>
      </c>
      <c r="B463" s="324" t="s">
        <v>263</v>
      </c>
      <c r="C463" s="311"/>
      <c r="D463" s="324"/>
      <c r="E463" s="306" t="str">
        <f t="shared" si="89"/>
        <v/>
      </c>
      <c r="F463" s="307" t="str">
        <f t="shared" si="90"/>
        <v/>
      </c>
      <c r="G463" s="307" t="str">
        <f t="shared" si="91"/>
        <v/>
      </c>
      <c r="H463" s="315"/>
    </row>
    <row r="464" spans="1:9" x14ac:dyDescent="0.2">
      <c r="A464">
        <v>7</v>
      </c>
      <c r="B464" s="324" t="s">
        <v>263</v>
      </c>
      <c r="C464" s="311"/>
      <c r="D464" s="324"/>
      <c r="E464" s="306" t="str">
        <f t="shared" si="89"/>
        <v/>
      </c>
      <c r="F464" s="307" t="str">
        <f t="shared" si="90"/>
        <v/>
      </c>
      <c r="G464" s="307" t="str">
        <f t="shared" si="91"/>
        <v/>
      </c>
      <c r="H464" s="315"/>
    </row>
    <row r="465" spans="1:8" x14ac:dyDescent="0.2">
      <c r="A465">
        <v>8</v>
      </c>
      <c r="B465" s="324" t="s">
        <v>263</v>
      </c>
      <c r="C465" s="311"/>
      <c r="D465" s="324"/>
      <c r="E465" s="306" t="str">
        <f t="shared" si="89"/>
        <v/>
      </c>
      <c r="F465" s="307" t="str">
        <f t="shared" si="90"/>
        <v/>
      </c>
      <c r="G465" s="307" t="str">
        <f t="shared" si="91"/>
        <v/>
      </c>
      <c r="H465" s="315"/>
    </row>
    <row r="466" spans="1:8" x14ac:dyDescent="0.2">
      <c r="A466">
        <v>9</v>
      </c>
      <c r="B466" s="324"/>
      <c r="C466" s="311"/>
      <c r="D466" s="324"/>
      <c r="E466" s="306" t="str">
        <f t="shared" si="89"/>
        <v/>
      </c>
      <c r="F466" s="307" t="str">
        <f t="shared" si="90"/>
        <v/>
      </c>
      <c r="G466" s="307" t="str">
        <f t="shared" si="91"/>
        <v/>
      </c>
      <c r="H466" s="315"/>
    </row>
    <row r="467" spans="1:8" x14ac:dyDescent="0.2">
      <c r="A467">
        <v>10</v>
      </c>
      <c r="B467" s="325"/>
      <c r="C467" s="312"/>
      <c r="D467" s="325"/>
      <c r="E467" s="308" t="str">
        <f t="shared" si="89"/>
        <v/>
      </c>
      <c r="F467" s="309" t="str">
        <f t="shared" si="90"/>
        <v/>
      </c>
      <c r="G467" s="309" t="str">
        <f t="shared" si="91"/>
        <v/>
      </c>
      <c r="H467" s="315"/>
    </row>
    <row r="469" spans="1:8" x14ac:dyDescent="0.2">
      <c r="B469" s="304" t="s">
        <v>400</v>
      </c>
      <c r="C469" s="304" t="s">
        <v>401</v>
      </c>
    </row>
    <row r="470" spans="1:8" x14ac:dyDescent="0.2">
      <c r="B470" s="302" t="s">
        <v>397</v>
      </c>
      <c r="C470" s="302" t="s">
        <v>50</v>
      </c>
    </row>
    <row r="471" spans="1:8" x14ac:dyDescent="0.2">
      <c r="B471" s="302" t="s">
        <v>398</v>
      </c>
      <c r="C471" s="302" t="s">
        <v>396</v>
      </c>
    </row>
    <row r="472" spans="1:8" x14ac:dyDescent="0.2">
      <c r="B472" s="302" t="s">
        <v>399</v>
      </c>
      <c r="C472" s="302" t="s">
        <v>41</v>
      </c>
    </row>
    <row r="474" spans="1:8" x14ac:dyDescent="0.2">
      <c r="B474" s="302" t="s">
        <v>302</v>
      </c>
      <c r="C474" s="302" t="s">
        <v>303</v>
      </c>
      <c r="D474" s="304" t="s">
        <v>300</v>
      </c>
    </row>
    <row r="475" spans="1:8" x14ac:dyDescent="0.2">
      <c r="B475" s="305">
        <v>4</v>
      </c>
      <c r="C475" s="305" t="s">
        <v>265</v>
      </c>
      <c r="D475" s="305">
        <v>18777</v>
      </c>
    </row>
    <row r="476" spans="1:8" x14ac:dyDescent="0.2">
      <c r="B476" s="307">
        <v>4</v>
      </c>
      <c r="C476" s="307" t="s">
        <v>220</v>
      </c>
      <c r="D476" s="307">
        <v>18783</v>
      </c>
    </row>
    <row r="477" spans="1:8" x14ac:dyDescent="0.2">
      <c r="B477" s="307">
        <v>4</v>
      </c>
      <c r="C477" s="307" t="s">
        <v>123</v>
      </c>
      <c r="D477" s="307">
        <v>18734</v>
      </c>
    </row>
    <row r="478" spans="1:8" x14ac:dyDescent="0.2">
      <c r="B478" s="307">
        <v>4</v>
      </c>
      <c r="C478" s="307" t="s">
        <v>304</v>
      </c>
      <c r="D478" s="307">
        <v>18740</v>
      </c>
    </row>
    <row r="479" spans="1:8" x14ac:dyDescent="0.2">
      <c r="B479" s="309">
        <v>4</v>
      </c>
      <c r="C479" s="309" t="s">
        <v>122</v>
      </c>
      <c r="D479" s="309">
        <v>18746</v>
      </c>
    </row>
    <row r="480" spans="1:8" x14ac:dyDescent="0.2">
      <c r="B480" s="305">
        <v>6</v>
      </c>
      <c r="C480" s="305" t="s">
        <v>265</v>
      </c>
      <c r="D480" s="305">
        <v>18778</v>
      </c>
    </row>
    <row r="481" spans="2:4" x14ac:dyDescent="0.2">
      <c r="B481" s="307">
        <v>6</v>
      </c>
      <c r="C481" s="307" t="s">
        <v>220</v>
      </c>
      <c r="D481" s="307">
        <v>18784</v>
      </c>
    </row>
    <row r="482" spans="2:4" x14ac:dyDescent="0.2">
      <c r="B482" s="307">
        <v>6</v>
      </c>
      <c r="C482" s="307" t="s">
        <v>123</v>
      </c>
      <c r="D482" s="307">
        <v>18735</v>
      </c>
    </row>
    <row r="483" spans="2:4" x14ac:dyDescent="0.2">
      <c r="B483" s="307">
        <v>6</v>
      </c>
      <c r="C483" s="307" t="s">
        <v>304</v>
      </c>
      <c r="D483" s="307">
        <v>18741</v>
      </c>
    </row>
    <row r="484" spans="2:4" x14ac:dyDescent="0.2">
      <c r="B484" s="309">
        <v>6</v>
      </c>
      <c r="C484" s="309" t="s">
        <v>122</v>
      </c>
      <c r="D484" s="309">
        <v>18747</v>
      </c>
    </row>
    <row r="485" spans="2:4" x14ac:dyDescent="0.2">
      <c r="B485" s="305">
        <v>10</v>
      </c>
      <c r="C485" s="305" t="s">
        <v>265</v>
      </c>
      <c r="D485" s="305">
        <v>18780</v>
      </c>
    </row>
    <row r="486" spans="2:4" x14ac:dyDescent="0.2">
      <c r="B486" s="307">
        <v>10</v>
      </c>
      <c r="C486" s="307" t="s">
        <v>220</v>
      </c>
      <c r="D486" s="307">
        <v>18786</v>
      </c>
    </row>
    <row r="487" spans="2:4" x14ac:dyDescent="0.2">
      <c r="B487" s="307">
        <v>10</v>
      </c>
      <c r="C487" s="307" t="s">
        <v>123</v>
      </c>
      <c r="D487" s="307">
        <v>18737</v>
      </c>
    </row>
    <row r="488" spans="2:4" x14ac:dyDescent="0.2">
      <c r="B488" s="307">
        <v>10</v>
      </c>
      <c r="C488" s="307" t="s">
        <v>304</v>
      </c>
      <c r="D488" s="307">
        <v>18743</v>
      </c>
    </row>
    <row r="489" spans="2:4" x14ac:dyDescent="0.2">
      <c r="B489" s="309">
        <v>10</v>
      </c>
      <c r="C489" s="309" t="s">
        <v>122</v>
      </c>
      <c r="D489" s="309">
        <v>18749</v>
      </c>
    </row>
    <row r="490" spans="2:4" x14ac:dyDescent="0.2">
      <c r="B490" s="305">
        <v>12</v>
      </c>
      <c r="C490" s="305" t="s">
        <v>265</v>
      </c>
      <c r="D490" s="305">
        <v>18781</v>
      </c>
    </row>
    <row r="491" spans="2:4" x14ac:dyDescent="0.2">
      <c r="B491" s="307">
        <v>12</v>
      </c>
      <c r="C491" s="307" t="s">
        <v>220</v>
      </c>
      <c r="D491" s="307">
        <v>18787</v>
      </c>
    </row>
    <row r="492" spans="2:4" x14ac:dyDescent="0.2">
      <c r="B492" s="307">
        <v>12</v>
      </c>
      <c r="C492" s="307" t="s">
        <v>123</v>
      </c>
      <c r="D492" s="307">
        <v>18738</v>
      </c>
    </row>
    <row r="493" spans="2:4" x14ac:dyDescent="0.2">
      <c r="B493" s="307">
        <v>12</v>
      </c>
      <c r="C493" s="307" t="s">
        <v>304</v>
      </c>
      <c r="D493" s="307">
        <v>18744</v>
      </c>
    </row>
    <row r="494" spans="2:4" x14ac:dyDescent="0.2">
      <c r="B494" s="309">
        <v>12</v>
      </c>
      <c r="C494" s="309" t="s">
        <v>122</v>
      </c>
      <c r="D494" s="309">
        <v>18750</v>
      </c>
    </row>
    <row r="495" spans="2:4" x14ac:dyDescent="0.2">
      <c r="B495" s="305">
        <v>20</v>
      </c>
      <c r="C495" s="305" t="s">
        <v>265</v>
      </c>
      <c r="D495" s="375">
        <v>18799</v>
      </c>
    </row>
    <row r="496" spans="2:4" x14ac:dyDescent="0.2">
      <c r="B496" s="307">
        <v>20</v>
      </c>
      <c r="C496" s="307" t="s">
        <v>220</v>
      </c>
      <c r="D496" s="376">
        <v>18800</v>
      </c>
    </row>
    <row r="497" spans="2:4" x14ac:dyDescent="0.2">
      <c r="B497" s="307">
        <v>20</v>
      </c>
      <c r="C497" s="307" t="s">
        <v>123</v>
      </c>
      <c r="D497" s="376">
        <v>18801</v>
      </c>
    </row>
    <row r="498" spans="2:4" x14ac:dyDescent="0.2">
      <c r="B498" s="307">
        <v>20</v>
      </c>
      <c r="C498" s="307" t="s">
        <v>304</v>
      </c>
      <c r="D498" s="376">
        <v>18802</v>
      </c>
    </row>
    <row r="499" spans="2:4" x14ac:dyDescent="0.2">
      <c r="B499" s="309">
        <v>20</v>
      </c>
      <c r="C499" s="309" t="s">
        <v>122</v>
      </c>
      <c r="D499" s="377">
        <v>18752</v>
      </c>
    </row>
    <row r="501" spans="2:4" x14ac:dyDescent="0.2">
      <c r="B501" s="302" t="s">
        <v>330</v>
      </c>
      <c r="C501" s="302" t="s">
        <v>331</v>
      </c>
      <c r="D501" s="304" t="s">
        <v>300</v>
      </c>
    </row>
    <row r="502" spans="2:4" x14ac:dyDescent="0.2">
      <c r="B502" s="305" t="s">
        <v>332</v>
      </c>
      <c r="C502" s="305" t="s">
        <v>451</v>
      </c>
      <c r="D502" s="305">
        <v>18475</v>
      </c>
    </row>
    <row r="503" spans="2:4" x14ac:dyDescent="0.2">
      <c r="B503" s="348" t="s">
        <v>332</v>
      </c>
      <c r="C503" s="348" t="s">
        <v>452</v>
      </c>
      <c r="D503" s="348">
        <v>18476</v>
      </c>
    </row>
    <row r="504" spans="2:4" x14ac:dyDescent="0.2">
      <c r="B504" s="305" t="s">
        <v>333</v>
      </c>
      <c r="C504" s="305" t="s">
        <v>453</v>
      </c>
      <c r="D504" s="305">
        <v>18481</v>
      </c>
    </row>
    <row r="505" spans="2:4" x14ac:dyDescent="0.2">
      <c r="B505" s="309" t="s">
        <v>333</v>
      </c>
      <c r="C505" s="309" t="s">
        <v>454</v>
      </c>
      <c r="D505" s="309">
        <v>18482</v>
      </c>
    </row>
    <row r="506" spans="2:4" x14ac:dyDescent="0.2">
      <c r="B506" s="305" t="s">
        <v>251</v>
      </c>
      <c r="C506" s="305" t="s">
        <v>365</v>
      </c>
      <c r="D506" s="305">
        <v>18477</v>
      </c>
    </row>
    <row r="507" spans="2:4" x14ac:dyDescent="0.2">
      <c r="B507" s="307" t="s">
        <v>251</v>
      </c>
      <c r="C507" s="307" t="s">
        <v>366</v>
      </c>
      <c r="D507" s="307">
        <v>18478</v>
      </c>
    </row>
    <row r="508" spans="2:4" x14ac:dyDescent="0.2">
      <c r="B508" s="307" t="s">
        <v>251</v>
      </c>
      <c r="C508" s="307" t="s">
        <v>368</v>
      </c>
      <c r="D508" s="307">
        <v>18479</v>
      </c>
    </row>
    <row r="509" spans="2:4" x14ac:dyDescent="0.2">
      <c r="B509" s="307" t="s">
        <v>251</v>
      </c>
      <c r="C509" s="307" t="s">
        <v>370</v>
      </c>
      <c r="D509" s="307">
        <v>18486</v>
      </c>
    </row>
    <row r="510" spans="2:4" x14ac:dyDescent="0.2">
      <c r="B510" s="307" t="s">
        <v>251</v>
      </c>
      <c r="C510" s="307" t="s">
        <v>372</v>
      </c>
      <c r="D510" s="307">
        <v>18487</v>
      </c>
    </row>
    <row r="511" spans="2:4" x14ac:dyDescent="0.2">
      <c r="B511" s="348" t="s">
        <v>251</v>
      </c>
      <c r="C511" s="348" t="s">
        <v>374</v>
      </c>
      <c r="D511" s="348">
        <v>18488</v>
      </c>
    </row>
    <row r="512" spans="2:4" x14ac:dyDescent="0.2">
      <c r="B512" s="305" t="s">
        <v>252</v>
      </c>
      <c r="C512" s="305" t="s">
        <v>365</v>
      </c>
      <c r="D512" s="305">
        <v>18483</v>
      </c>
    </row>
    <row r="513" spans="2:4" x14ac:dyDescent="0.2">
      <c r="B513" s="307" t="s">
        <v>252</v>
      </c>
      <c r="C513" s="307" t="s">
        <v>366</v>
      </c>
      <c r="D513" s="307">
        <v>18484</v>
      </c>
    </row>
    <row r="514" spans="2:4" x14ac:dyDescent="0.2">
      <c r="B514" s="309" t="s">
        <v>252</v>
      </c>
      <c r="C514" s="309" t="s">
        <v>368</v>
      </c>
      <c r="D514" s="309">
        <v>18485</v>
      </c>
    </row>
  </sheetData>
  <phoneticPr fontId="4"/>
  <dataValidations count="3">
    <dataValidation type="list" allowBlank="1" showInputMessage="1" showErrorMessage="1" sqref="B22:B31 B37:B46 B129:B138 B52:B61 B67:B76 B144:B153 B159:B168 B174:B184 B112:B121 B7:B16 B82:B91 B97:B106 D184 B191:B200 B236:B245 B251:B260 B221:B230 B206:B215 B266:B275 B298:B307 B398:B407 B343:B362 B313:B322 B328:B337 B383:B392 B283:B292 B413:B422 B428:B437 B443:B452 B368:B377 B458:B467">
      <formula1>"　,✓"</formula1>
    </dataValidation>
    <dataValidation type="custom" allowBlank="1" showInputMessage="1" showErrorMessage="1" errorTitle="注意" error="データが重複しています。" sqref="E37:E46 E458:E467 E368:E377 E428:E437 E413:E422 E283:E292 E266:E275 E206:E215 E236:E245 E251:E260 E191:E200 E82:E91 E144:E153 E52:E61 E7:E16 E22:E31 E129:E138 E67:E76 E159:E168 E97:E106 E174:E184 E112:E121 E221:E230 E383:E392 E328:E337 E443:E452 E298:E307 E313:E322 E343:E362 E398:E407">
      <formula1>COUNTIF(E:E,E7)=1</formula1>
    </dataValidation>
    <dataValidation type="custom" allowBlank="1" showInputMessage="1" showErrorMessage="1" errorTitle="重複エラー!" error="同じ名前のリストが存在します。" sqref="E5:F5 E381:F381 E426:F426 E296:F296 E311:F311 E264:F264 E204:F204 E234:F234 E249:F249 E110:F110 E80:F80 E142:F142 E20:F20 E35:F35 E50:F50 E65:F65 E127:F127 E157:F157 E172:F172 E95:F95 E189:F189 E219:F219 E456:F456 E326:F326 E366:F366 E411:F411 E281:F281 E341:F341 E441:F441 E396:F396">
      <formula1>COUNTIF(E:E,E5)&lt;=1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71</vt:i4>
      </vt:variant>
    </vt:vector>
  </HeadingPairs>
  <TitlesOfParts>
    <vt:vector size="78" baseType="lpstr">
      <vt:lpstr>お申込みにあたって</vt:lpstr>
      <vt:lpstr>ご契約情報・お申込み情報</vt:lpstr>
      <vt:lpstr>スタンダード</vt:lpstr>
      <vt:lpstr>パフォーマンス</vt:lpstr>
      <vt:lpstr>エンタープライズ</vt:lpstr>
      <vt:lpstr>専用グローバルネットワーク・ファイアウォール・ロードバランサー</vt:lpstr>
      <vt:lpstr>config</vt:lpstr>
      <vt:lpstr>list_1_1</vt:lpstr>
      <vt:lpstr>list_1_2</vt:lpstr>
      <vt:lpstr>list_10_1</vt:lpstr>
      <vt:lpstr>list_10_2</vt:lpstr>
      <vt:lpstr>list_11_1</vt:lpstr>
      <vt:lpstr>list_11_2</vt:lpstr>
      <vt:lpstr>list_12_1</vt:lpstr>
      <vt:lpstr>list_12_2</vt:lpstr>
      <vt:lpstr>list_13_1</vt:lpstr>
      <vt:lpstr>list_13_2</vt:lpstr>
      <vt:lpstr>list_14_1</vt:lpstr>
      <vt:lpstr>list_14_2</vt:lpstr>
      <vt:lpstr>list_15_1</vt:lpstr>
      <vt:lpstr>list_15_2</vt:lpstr>
      <vt:lpstr>list_16_1</vt:lpstr>
      <vt:lpstr>list_16_2</vt:lpstr>
      <vt:lpstr>list_17_1</vt:lpstr>
      <vt:lpstr>list_17_2</vt:lpstr>
      <vt:lpstr>list_18_1</vt:lpstr>
      <vt:lpstr>list_18_2</vt:lpstr>
      <vt:lpstr>list_2_1</vt:lpstr>
      <vt:lpstr>list_2_2</vt:lpstr>
      <vt:lpstr>list_21_1</vt:lpstr>
      <vt:lpstr>list_21_2</vt:lpstr>
      <vt:lpstr>list_22_1</vt:lpstr>
      <vt:lpstr>list_22_2</vt:lpstr>
      <vt:lpstr>list_23_1</vt:lpstr>
      <vt:lpstr>list_23_2</vt:lpstr>
      <vt:lpstr>list_25_1</vt:lpstr>
      <vt:lpstr>list_25_2</vt:lpstr>
      <vt:lpstr>list_27_1</vt:lpstr>
      <vt:lpstr>list_27_2</vt:lpstr>
      <vt:lpstr>list_28_1</vt:lpstr>
      <vt:lpstr>list_28_2</vt:lpstr>
      <vt:lpstr>list_29_1</vt:lpstr>
      <vt:lpstr>list_29_2</vt:lpstr>
      <vt:lpstr>list_3_1</vt:lpstr>
      <vt:lpstr>list_3_2</vt:lpstr>
      <vt:lpstr>list_30_1</vt:lpstr>
      <vt:lpstr>list_30_2</vt:lpstr>
      <vt:lpstr>list_31_1</vt:lpstr>
      <vt:lpstr>list_31_2</vt:lpstr>
      <vt:lpstr>list_32_1</vt:lpstr>
      <vt:lpstr>list_32_2</vt:lpstr>
      <vt:lpstr>list_33_1</vt:lpstr>
      <vt:lpstr>list_33_2</vt:lpstr>
      <vt:lpstr>list_34_1</vt:lpstr>
      <vt:lpstr>list_34_2</vt:lpstr>
      <vt:lpstr>list_35_1</vt:lpstr>
      <vt:lpstr>list_35_2</vt:lpstr>
      <vt:lpstr>list_4_1</vt:lpstr>
      <vt:lpstr>list_4_2</vt:lpstr>
      <vt:lpstr>list_5_1</vt:lpstr>
      <vt:lpstr>list_5_2</vt:lpstr>
      <vt:lpstr>list_6_1</vt:lpstr>
      <vt:lpstr>list_6_2</vt:lpstr>
      <vt:lpstr>list_7_1</vt:lpstr>
      <vt:lpstr>list_7_2</vt:lpstr>
      <vt:lpstr>list_8_1</vt:lpstr>
      <vt:lpstr>list_8_2</vt:lpstr>
      <vt:lpstr>list_9_1</vt:lpstr>
      <vt:lpstr>list_9_2</vt:lpstr>
      <vt:lpstr>エンタープライズ!Print_Area</vt:lpstr>
      <vt:lpstr>お申込みにあたって!Print_Area</vt:lpstr>
      <vt:lpstr>ご契約情報・お申込み情報!Print_Area</vt:lpstr>
      <vt:lpstr>スタンダード!Print_Area</vt:lpstr>
      <vt:lpstr>パフォーマンス!Print_Area</vt:lpstr>
      <vt:lpstr>専用グローバルネットワーク・ファイアウォール・ロードバランサー!Print_Area</vt:lpstr>
      <vt:lpstr>select_1</vt:lpstr>
      <vt:lpstr>select_2</vt:lpstr>
      <vt:lpstr>select_3</vt:lpstr>
    </vt:vector>
  </TitlesOfParts>
  <Company>さくらインターネット株式会社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新規利用申込書（さくらの専用サーバ）</dc:title>
  <dc:creator>さくらインターネット株式会社</dc:creator>
  <cp:lastModifiedBy>w-takata</cp:lastModifiedBy>
  <cp:lastPrinted>2015-11-24T05:42:28Z</cp:lastPrinted>
  <dcterms:created xsi:type="dcterms:W3CDTF">2006-12-14T23:14:54Z</dcterms:created>
  <dcterms:modified xsi:type="dcterms:W3CDTF">2016-03-15T04:33:44Z</dcterms:modified>
</cp:coreProperties>
</file>